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599" firstSheet="30" activeTab="32"/>
  </bookViews>
  <sheets>
    <sheet name="Mal enkeltstart" sheetId="1" r:id="rId1"/>
    <sheet name="Mal fellestart" sheetId="2" r:id="rId2"/>
    <sheet name="HTNC1 Lang" sheetId="3" r:id="rId3"/>
    <sheet name="HTNC1 Kort" sheetId="4" r:id="rId4"/>
    <sheet name="HTNC2 Lang" sheetId="5" r:id="rId5"/>
    <sheet name="HTNC2 Kort og Cool Chicks" sheetId="6" r:id="rId6"/>
    <sheet name="HSDC1 Lang" sheetId="7" r:id="rId7"/>
    <sheet name="HSDC1 Kort" sheetId="8" r:id="rId8"/>
    <sheet name="HTNC3 Lang" sheetId="9" r:id="rId9"/>
    <sheet name="HTNC3 Kort" sheetId="10" r:id="rId10"/>
    <sheet name="HSDC2 Lang" sheetId="11" r:id="rId11"/>
    <sheet name="HTNC4 Långa" sheetId="12" r:id="rId12"/>
    <sheet name="HTNC4 Korta" sheetId="13" r:id="rId13"/>
    <sheet name="HSDC3 Lang" sheetId="14" r:id="rId14"/>
    <sheet name="HSDC3 Kort" sheetId="15" r:id="rId15"/>
    <sheet name="HTNC5 Lang" sheetId="16" r:id="rId16"/>
    <sheet name="HTNC5 Kort" sheetId="17" r:id="rId17"/>
    <sheet name="HSDC4" sheetId="18" r:id="rId18"/>
    <sheet name="HTNC6 Lang" sheetId="19" r:id="rId19"/>
    <sheet name="HTNC6 Kort" sheetId="20" r:id="rId20"/>
    <sheet name="HSDC5 Lang" sheetId="21" r:id="rId21"/>
    <sheet name="HSDC5 Kort" sheetId="22" r:id="rId22"/>
    <sheet name="HTNC7 Lang" sheetId="23" r:id="rId23"/>
    <sheet name="HTNC Finale Lang" sheetId="24" r:id="rId24"/>
    <sheet name="HTNC Finale Kort" sheetId="25" r:id="rId25"/>
    <sheet name="HSDC Finale Lang" sheetId="26" r:id="rId26"/>
    <sheet name="HSDC Finale Kort" sheetId="27" r:id="rId27"/>
    <sheet name="Totalstilling HTNC Lang" sheetId="28" r:id="rId28"/>
    <sheet name="Totalstilling HTNC Kort" sheetId="29" r:id="rId29"/>
    <sheet name="Totalstilling HSDC Lang " sheetId="30" r:id="rId30"/>
    <sheet name="Totalstilling HSDC Kort" sheetId="31" r:id="rId31"/>
    <sheet name="Avsluttercuppen Lang" sheetId="32" r:id="rId32"/>
    <sheet name="Avsluttercuppen Kort" sheetId="33" r:id="rId33"/>
  </sheets>
  <definedNames/>
  <calcPr fullCalcOnLoad="1"/>
</workbook>
</file>

<file path=xl/sharedStrings.xml><?xml version="1.0" encoding="utf-8"?>
<sst xmlns="http://schemas.openxmlformats.org/spreadsheetml/2006/main" count="2600" uniqueCount="247">
  <si>
    <t>Namn:</t>
  </si>
  <si>
    <t>Plass:</t>
  </si>
  <si>
    <t>Min:</t>
  </si>
  <si>
    <t>Olav Lundanes</t>
  </si>
  <si>
    <t>Anders Nordberg</t>
  </si>
  <si>
    <t>Magne Dæhli</t>
  </si>
  <si>
    <t>Øystein Kristiansen</t>
  </si>
  <si>
    <t>Andreas Johansson</t>
  </si>
  <si>
    <t>Erik Axelsson</t>
  </si>
  <si>
    <t>Pekka Itävuo</t>
  </si>
  <si>
    <t>Torben Wendler</t>
  </si>
  <si>
    <t>Marius Bjugan</t>
  </si>
  <si>
    <t>Martin Vister</t>
  </si>
  <si>
    <t>Fredrik Eliasson</t>
  </si>
  <si>
    <t>Simen Haugerud</t>
  </si>
  <si>
    <t>Morten Jarvis Westergård</t>
  </si>
  <si>
    <t>Øyvind Helgerud</t>
  </si>
  <si>
    <t>Max Röhnert</t>
  </si>
  <si>
    <t>:</t>
  </si>
  <si>
    <t>Sek:</t>
  </si>
  <si>
    <t>Totalt sek:</t>
  </si>
  <si>
    <t>Sek bak:</t>
  </si>
  <si>
    <t>% bak:</t>
  </si>
  <si>
    <t>Tidspoeng tapt:</t>
  </si>
  <si>
    <t>Tidspoeng:</t>
  </si>
  <si>
    <t>Totalt:</t>
  </si>
  <si>
    <t>Fellestart</t>
  </si>
  <si>
    <t>Plasspoeng:</t>
  </si>
  <si>
    <t xml:space="preserve">Lang </t>
  </si>
  <si>
    <t>Torpedalen - Høiås  31.10.2008</t>
  </si>
  <si>
    <t xml:space="preserve">Mats Nordbrøden </t>
  </si>
  <si>
    <t>Disk</t>
  </si>
  <si>
    <t>Sindre Saksæther</t>
  </si>
  <si>
    <t>Kort</t>
  </si>
  <si>
    <t>Christian Schive</t>
  </si>
  <si>
    <t>Karianne Hauge</t>
  </si>
  <si>
    <t>Elin Katrine Hauge</t>
  </si>
  <si>
    <t>Anders Vister</t>
  </si>
  <si>
    <t>Jostein Tafjord</t>
  </si>
  <si>
    <t>Sindre Lindhaugen</t>
  </si>
  <si>
    <t>Maria Hoffmann</t>
  </si>
  <si>
    <t>Kajsa Nilsson</t>
  </si>
  <si>
    <t>Mathias Eliasson</t>
  </si>
  <si>
    <t>Steinar Holt</t>
  </si>
  <si>
    <t>Slava Zhuravlev</t>
  </si>
  <si>
    <t>Andre Zhuravlev</t>
  </si>
  <si>
    <t>Taina Zhuravlev</t>
  </si>
  <si>
    <t>Sted dd.mm.aaaa.</t>
  </si>
  <si>
    <t>Løype</t>
  </si>
  <si>
    <t>Lang</t>
  </si>
  <si>
    <t>Løp 1</t>
  </si>
  <si>
    <t>Løp 2</t>
  </si>
  <si>
    <t xml:space="preserve">Løp 3 </t>
  </si>
  <si>
    <t>Løp 4</t>
  </si>
  <si>
    <t xml:space="preserve">Løp 5 </t>
  </si>
  <si>
    <t>Løp 6</t>
  </si>
  <si>
    <t xml:space="preserve">Løp 7 </t>
  </si>
  <si>
    <t>Sluttsum:</t>
  </si>
  <si>
    <t>Finale:</t>
  </si>
  <si>
    <t>Iddefjordsfjella 21.11.08</t>
  </si>
  <si>
    <t>Torpedalen-Høiås 31.10.08</t>
  </si>
  <si>
    <t>Skåne 14.03.09</t>
  </si>
  <si>
    <t>1.pl</t>
  </si>
  <si>
    <t>2.pl</t>
  </si>
  <si>
    <t>3.pl</t>
  </si>
  <si>
    <t>4.pl</t>
  </si>
  <si>
    <t>5.pl</t>
  </si>
  <si>
    <t>Antall løp:</t>
  </si>
  <si>
    <t>5 beste løp:</t>
  </si>
  <si>
    <t>3 beste løp:</t>
  </si>
  <si>
    <t>Løp 1 HTNC1</t>
  </si>
  <si>
    <t>Løp 2 HTNC2</t>
  </si>
  <si>
    <t>Løp 4 HTNC3</t>
  </si>
  <si>
    <t>Løp 6 HTNC4</t>
  </si>
  <si>
    <t>Løp 8 HTNC5</t>
  </si>
  <si>
    <t>Løp 10 HTNC6</t>
  </si>
  <si>
    <t>Løp 12 HTNC7</t>
  </si>
  <si>
    <t>Løp 13 HTNC Finale</t>
  </si>
  <si>
    <t>6.pl</t>
  </si>
  <si>
    <t>7.pl</t>
  </si>
  <si>
    <t>8.pl</t>
  </si>
  <si>
    <t>9.pl</t>
  </si>
  <si>
    <t>Emil Wingstedt</t>
  </si>
  <si>
    <t>Iddefjordsfjella 21.11.2008</t>
  </si>
  <si>
    <t>Enkeltstart</t>
  </si>
  <si>
    <t>Gruppestart</t>
  </si>
  <si>
    <t>Morten Westergård</t>
  </si>
  <si>
    <t>Øyvind Stokseth</t>
  </si>
  <si>
    <t>Mats Nordbrøden</t>
  </si>
  <si>
    <t>Max Røhnert</t>
  </si>
  <si>
    <t>Søren Bobach</t>
  </si>
  <si>
    <t>Tore Sandvik</t>
  </si>
  <si>
    <t>Erik Sagvolden</t>
  </si>
  <si>
    <t>Kort og Cool Chicks</t>
  </si>
  <si>
    <t>Kjetil Bjørlo</t>
  </si>
  <si>
    <t>Jan Gransted</t>
  </si>
  <si>
    <t>Jan Granstedt</t>
  </si>
  <si>
    <t>Magnus Hov</t>
  </si>
  <si>
    <t>Ida Marie Næss Bjørgul</t>
  </si>
  <si>
    <t xml:space="preserve">Elin Cathrine Hagen </t>
  </si>
  <si>
    <t>Susanna Honkanen</t>
  </si>
  <si>
    <t>Gry Granstedt</t>
  </si>
  <si>
    <t>Maiken Norsted Kildebo</t>
  </si>
  <si>
    <t>Heidi Stokseth</t>
  </si>
  <si>
    <t>Vendula Klechova</t>
  </si>
  <si>
    <t>Runa Lien Backstrøm</t>
  </si>
  <si>
    <t>Julie Hilland Andersen</t>
  </si>
  <si>
    <t>Trond Sveen</t>
  </si>
  <si>
    <t>Pål Speedy Backstream</t>
  </si>
  <si>
    <t xml:space="preserve">Øyvind Stokseth </t>
  </si>
  <si>
    <t>10 av 14 løp teller i samandraget</t>
  </si>
  <si>
    <t>Svinesund 29.11.08</t>
  </si>
  <si>
    <t>3 av 5 løp + finalen teller i samandraget</t>
  </si>
  <si>
    <t>5 av 7 løp + finalen teller i samandraget</t>
  </si>
  <si>
    <t>Løp 5</t>
  </si>
  <si>
    <t>10. pl</t>
  </si>
  <si>
    <t>10.pl</t>
  </si>
  <si>
    <t>Røssnesklilen 29.11.2008.</t>
  </si>
  <si>
    <t>Sigurd Dæhli</t>
  </si>
  <si>
    <t>Maria Hoffman</t>
  </si>
  <si>
    <t>Marit Kahrs</t>
  </si>
  <si>
    <t>Martin Kristiansen</t>
  </si>
  <si>
    <t>Skåne 14.03.08</t>
  </si>
  <si>
    <t>Kasen 05.12.2008</t>
  </si>
  <si>
    <t>Erik Engstrand</t>
  </si>
  <si>
    <t>Christian Christiansen</t>
  </si>
  <si>
    <t>Mats Haldin</t>
  </si>
  <si>
    <t>Joakim Hederskog</t>
  </si>
  <si>
    <t>PA Eggertsen</t>
  </si>
  <si>
    <t>Håkon Petterson</t>
  </si>
  <si>
    <t>Eirik Nordbrøden</t>
  </si>
  <si>
    <t>Fredrikke Nohr Moth</t>
  </si>
  <si>
    <t>Kasen 05.12.08</t>
  </si>
  <si>
    <t>Skinkjakten 14.12.2008</t>
  </si>
  <si>
    <t>Mattias Karlsson</t>
  </si>
  <si>
    <t>Jon Pedersen</t>
  </si>
  <si>
    <t>Skinkjakten 14.12.08</t>
  </si>
  <si>
    <t>Berg 10.01.2009</t>
  </si>
  <si>
    <t xml:space="preserve">Resultatliste Høiås Trimtex Night Cup </t>
  </si>
  <si>
    <t>Korta</t>
  </si>
  <si>
    <t>Långa</t>
  </si>
  <si>
    <t>Anders Norberd</t>
  </si>
  <si>
    <t>Jarl Magnus Berge</t>
  </si>
  <si>
    <t>Mathias Bjugan</t>
  </si>
  <si>
    <t>Hallvard Norbrøden</t>
  </si>
  <si>
    <t>Berg 10.01.09</t>
  </si>
  <si>
    <t>Høiås 31.01.09</t>
  </si>
  <si>
    <t>Tor Andreas Andersen</t>
  </si>
  <si>
    <t xml:space="preserve">Øystein Kristiansen </t>
  </si>
  <si>
    <t>Line Hagman</t>
  </si>
  <si>
    <t>Ingvild Gjessing</t>
  </si>
  <si>
    <t>Elin Catrine Hagen</t>
  </si>
  <si>
    <t>Hanna H. Nordbrøden</t>
  </si>
  <si>
    <t>Ingunn Fristad</t>
  </si>
  <si>
    <t>Kristin Øverøyen</t>
  </si>
  <si>
    <t>Kasen 06.12.08</t>
  </si>
  <si>
    <t>Resultatliste Høiås Saucony Day Cup</t>
  </si>
  <si>
    <t>Totalstilling Høiås Trimtex Night Cup 2008/2009</t>
  </si>
  <si>
    <t>Totalstilling Høiås Saucony Day Cup 2008/2009</t>
  </si>
  <si>
    <t>Totalstilling Avsluttercuppen HTNC/HSDC 2008/2009</t>
  </si>
  <si>
    <t>Løp 3 HSDC1</t>
  </si>
  <si>
    <t>Løp 5 HSDC2</t>
  </si>
  <si>
    <t>Løp 7 HSDC3</t>
  </si>
  <si>
    <t>Løp 9 HSDC4</t>
  </si>
  <si>
    <t>Løp 11 HSDC5</t>
  </si>
  <si>
    <t>Løp 14 HSDC Finale</t>
  </si>
  <si>
    <t>Resultatliste Høiås Trimtex Night Cup 1</t>
  </si>
  <si>
    <t xml:space="preserve">Resultatliste Høiås Saucony Day Cup </t>
  </si>
  <si>
    <t>Kjeøya 25.01.2009</t>
  </si>
  <si>
    <t>Parstart</t>
  </si>
  <si>
    <t>Marianne Kahrs</t>
  </si>
  <si>
    <t>Malena Birkeland</t>
  </si>
  <si>
    <t>Sindre Støten</t>
  </si>
  <si>
    <t>Uten tid</t>
  </si>
  <si>
    <t>Olav Kristian Birkeland</t>
  </si>
  <si>
    <t>Frauke Schmidt Gran</t>
  </si>
  <si>
    <t>Sami Hämälistö</t>
  </si>
  <si>
    <t>Sindre Østhagen</t>
  </si>
  <si>
    <t>Christian Kahrs</t>
  </si>
  <si>
    <t>Lars Ø Amundsen</t>
  </si>
  <si>
    <t>Daniel Oliversen</t>
  </si>
  <si>
    <t>Magnus Oliversen</t>
  </si>
  <si>
    <t>Kjeøya 25.01.09</t>
  </si>
  <si>
    <t>Høiås 31.01.2009</t>
  </si>
  <si>
    <t>Nesten fellestart</t>
  </si>
  <si>
    <t>Anne Margrethe Hausken</t>
  </si>
  <si>
    <t>Pål Backstrøm</t>
  </si>
  <si>
    <t>Hanna Nordbrøden</t>
  </si>
  <si>
    <t>Gry Grandstedt</t>
  </si>
  <si>
    <t>Anne Margreth Hausken</t>
  </si>
  <si>
    <t>Kristian Dalby</t>
  </si>
  <si>
    <t>Hallvard H. Nordbrøden</t>
  </si>
  <si>
    <t>Tømmeråsen 01.02.09</t>
  </si>
  <si>
    <t>Tømmeråsen 01.02.2009</t>
  </si>
  <si>
    <t>Diverse startordningar</t>
  </si>
  <si>
    <t>Matti Kretzschmar</t>
  </si>
  <si>
    <t>Julie Andersen</t>
  </si>
  <si>
    <t>Anne Margrete Hausken</t>
  </si>
  <si>
    <t>Lars Øyvind Amundsen</t>
  </si>
  <si>
    <t>Sinde Østhagen</t>
  </si>
  <si>
    <t>Kjeøya 24.01.09</t>
  </si>
  <si>
    <t>Marianne R. Kahrs</t>
  </si>
  <si>
    <t>Avsluttercup-poeng:</t>
  </si>
  <si>
    <t>Svinesund 07.03.2008</t>
  </si>
  <si>
    <t>Strømstad 21.02.2009</t>
  </si>
  <si>
    <t>Strømstad 21.02.09</t>
  </si>
  <si>
    <t>Ulrik Lassen</t>
  </si>
  <si>
    <t>Hallvard Nordbrøden</t>
  </si>
  <si>
    <t>Bjørn Eriksen</t>
  </si>
  <si>
    <t>Johan Runesson</t>
  </si>
  <si>
    <t>Svinesund 07.03.2009</t>
  </si>
  <si>
    <t>Mats Nordbøden</t>
  </si>
  <si>
    <t>Svinesund 07.03.09</t>
  </si>
  <si>
    <t>Elin Katrine Hagen</t>
  </si>
  <si>
    <t xml:space="preserve">Elin Kathrine Hagen </t>
  </si>
  <si>
    <t>Skåne 14.03.2009</t>
  </si>
  <si>
    <t>Kiril Nikolov</t>
  </si>
  <si>
    <t>Iilana Shandurkova</t>
  </si>
  <si>
    <t>Ingrid Bronebakk</t>
  </si>
  <si>
    <t>Marianne Andersen</t>
  </si>
  <si>
    <t xml:space="preserve">Steinar Holt </t>
  </si>
  <si>
    <t>Ivar Maalen</t>
  </si>
  <si>
    <t>Frøya Hauan Andersen</t>
  </si>
  <si>
    <t>Maiken Kildebo</t>
  </si>
  <si>
    <t>Ingvild Maalen</t>
  </si>
  <si>
    <t>Sander Kirkbøen</t>
  </si>
  <si>
    <t>Anders Tiltnes</t>
  </si>
  <si>
    <t>Ola Marius Pedersen</t>
  </si>
  <si>
    <t>Simen Smestad</t>
  </si>
  <si>
    <t>Andres Titnes</t>
  </si>
  <si>
    <t>Andreas Johannsson</t>
  </si>
  <si>
    <t>Marianne Andresen</t>
  </si>
  <si>
    <t>Marit Karhs</t>
  </si>
  <si>
    <t>Maiken N. Kildebo</t>
  </si>
  <si>
    <t xml:space="preserve">Resultatliste Høiås Saucony DayCup </t>
  </si>
  <si>
    <t>Røsneskilen 29.03.09</t>
  </si>
  <si>
    <t>Røsneskilen 29.03.2009</t>
  </si>
  <si>
    <t>Håvard Lucasen</t>
  </si>
  <si>
    <t>Simo Martomaa</t>
  </si>
  <si>
    <t>Jo Inge Fjellstad</t>
  </si>
  <si>
    <t>Lacho Iliev</t>
  </si>
  <si>
    <t xml:space="preserve">Ola Marius Pedersen </t>
  </si>
  <si>
    <t>Henrik Skjelin</t>
  </si>
  <si>
    <t xml:space="preserve">Resultatliste Høiås Trimtex NightCup </t>
  </si>
  <si>
    <t>Tanums Hede 28.03.2009</t>
  </si>
  <si>
    <t>Tanums Hede 28.03.09</t>
  </si>
  <si>
    <t>Røneskilen 29.03.09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</si>
</sst>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\ %"/>
    <numFmt numFmtId="168" formatCode="0.000\ 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\ %"/>
    <numFmt numFmtId="177" formatCode="[$-814]d\.\ mmmm\ yyyy"/>
  </numFmts>
  <fonts count="1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0" fontId="0" fillId="0" borderId="6" xfId="15" applyNumberFormat="1" applyBorder="1" applyAlignment="1">
      <alignment/>
    </xf>
    <xf numFmtId="10" fontId="0" fillId="0" borderId="7" xfId="15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8" xfId="0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8" xfId="0" applyNumberFormat="1" applyFill="1" applyBorder="1" applyAlignment="1">
      <alignment/>
    </xf>
    <xf numFmtId="1" fontId="0" fillId="3" borderId="9" xfId="0" applyNumberForma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4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0" fontId="0" fillId="0" borderId="6" xfId="15" applyNumberFormat="1" applyBorder="1" applyAlignment="1">
      <alignment/>
    </xf>
    <xf numFmtId="10" fontId="0" fillId="0" borderId="7" xfId="15" applyNumberFormat="1" applyBorder="1" applyAlignment="1">
      <alignment/>
    </xf>
    <xf numFmtId="0" fontId="6" fillId="4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28" xfId="0" applyFill="1" applyBorder="1" applyAlignment="1">
      <alignment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9" fillId="4" borderId="22" xfId="0" applyFont="1" applyFill="1" applyBorder="1" applyAlignment="1">
      <alignment/>
    </xf>
    <xf numFmtId="0" fontId="9" fillId="4" borderId="16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14" fontId="9" fillId="4" borderId="28" xfId="0" applyNumberFormat="1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6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29" xfId="0" applyFill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4" borderId="32" xfId="0" applyFill="1" applyBorder="1" applyAlignment="1">
      <alignment horizontal="center"/>
    </xf>
    <xf numFmtId="14" fontId="9" fillId="4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4" borderId="29" xfId="0" applyFont="1" applyFill="1" applyBorder="1" applyAlignment="1">
      <alignment/>
    </xf>
    <xf numFmtId="14" fontId="9" fillId="4" borderId="32" xfId="0" applyNumberFormat="1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33" xfId="0" applyFont="1" applyFill="1" applyBorder="1" applyAlignment="1">
      <alignment/>
    </xf>
    <xf numFmtId="46" fontId="0" fillId="2" borderId="6" xfId="0" applyNumberFormat="1" applyFill="1" applyBorder="1" applyAlignment="1">
      <alignment/>
    </xf>
    <xf numFmtId="0" fontId="0" fillId="2" borderId="3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0" fillId="2" borderId="10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1" fillId="2" borderId="29" xfId="0" applyFont="1" applyFill="1" applyBorder="1" applyAlignment="1">
      <alignment/>
    </xf>
    <xf numFmtId="0" fontId="0" fillId="0" borderId="0" xfId="0" applyAlignment="1">
      <alignment horizontal="center"/>
    </xf>
    <xf numFmtId="0" fontId="7" fillId="4" borderId="18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4" borderId="29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14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" borderId="29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19050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28575</xdr:rowOff>
    </xdr:from>
    <xdr:to>
      <xdr:col>17</xdr:col>
      <xdr:colOff>581025</xdr:colOff>
      <xdr:row>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57150</xdr:rowOff>
    </xdr:from>
    <xdr:to>
      <xdr:col>12</xdr:col>
      <xdr:colOff>190500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5715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0</xdr:rowOff>
    </xdr:from>
    <xdr:to>
      <xdr:col>12</xdr:col>
      <xdr:colOff>266700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6667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19050</xdr:rowOff>
    </xdr:from>
    <xdr:to>
      <xdr:col>12</xdr:col>
      <xdr:colOff>247650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1</xdr:row>
      <xdr:rowOff>19050</xdr:rowOff>
    </xdr:from>
    <xdr:to>
      <xdr:col>12</xdr:col>
      <xdr:colOff>228600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</xdr:row>
      <xdr:rowOff>19050</xdr:rowOff>
    </xdr:from>
    <xdr:to>
      <xdr:col>17</xdr:col>
      <xdr:colOff>371475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19050</xdr:rowOff>
    </xdr:from>
    <xdr:to>
      <xdr:col>14</xdr:col>
      <xdr:colOff>390525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19050</xdr:rowOff>
    </xdr:from>
    <xdr:to>
      <xdr:col>14</xdr:col>
      <xdr:colOff>390525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19050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19050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1</xdr:row>
      <xdr:rowOff>9525</xdr:rowOff>
    </xdr:from>
    <xdr:to>
      <xdr:col>14</xdr:col>
      <xdr:colOff>19050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62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</xdr:row>
      <xdr:rowOff>19050</xdr:rowOff>
    </xdr:from>
    <xdr:to>
      <xdr:col>14</xdr:col>
      <xdr:colOff>419100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572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1</xdr:row>
      <xdr:rowOff>85725</xdr:rowOff>
    </xdr:from>
    <xdr:to>
      <xdr:col>14</xdr:col>
      <xdr:colOff>390525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5240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1</xdr:row>
      <xdr:rowOff>133350</xdr:rowOff>
    </xdr:from>
    <xdr:to>
      <xdr:col>27</xdr:col>
      <xdr:colOff>323850</xdr:colOff>
      <xdr:row>3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952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152400</xdr:rowOff>
    </xdr:from>
    <xdr:to>
      <xdr:col>28</xdr:col>
      <xdr:colOff>190500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5240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28575</xdr:rowOff>
    </xdr:from>
    <xdr:to>
      <xdr:col>12</xdr:col>
      <xdr:colOff>371475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95250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9525</xdr:rowOff>
    </xdr:from>
    <xdr:to>
      <xdr:col>28</xdr:col>
      <xdr:colOff>457200</xdr:colOff>
      <xdr:row>3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7145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9525</xdr:rowOff>
    </xdr:from>
    <xdr:to>
      <xdr:col>28</xdr:col>
      <xdr:colOff>314325</xdr:colOff>
      <xdr:row>3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7145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38100</xdr:rowOff>
    </xdr:from>
    <xdr:to>
      <xdr:col>10</xdr:col>
      <xdr:colOff>85725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02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1</xdr:row>
      <xdr:rowOff>9525</xdr:rowOff>
    </xdr:from>
    <xdr:to>
      <xdr:col>13</xdr:col>
      <xdr:colOff>428625</xdr:colOff>
      <xdr:row>3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71450"/>
          <a:ext cx="2628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1</xdr:row>
      <xdr:rowOff>38100</xdr:rowOff>
    </xdr:from>
    <xdr:to>
      <xdr:col>13</xdr:col>
      <xdr:colOff>180975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0002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0</xdr:row>
      <xdr:rowOff>133350</xdr:rowOff>
    </xdr:from>
    <xdr:to>
      <xdr:col>10</xdr:col>
      <xdr:colOff>123825</xdr:colOff>
      <xdr:row>3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1</xdr:row>
      <xdr:rowOff>19050</xdr:rowOff>
    </xdr:from>
    <xdr:to>
      <xdr:col>12</xdr:col>
      <xdr:colOff>371475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8572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1</xdr:row>
      <xdr:rowOff>95250</xdr:rowOff>
    </xdr:from>
    <xdr:to>
      <xdr:col>13</xdr:col>
      <xdr:colOff>0</xdr:colOff>
      <xdr:row>4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6192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2</xdr:row>
      <xdr:rowOff>0</xdr:rowOff>
    </xdr:from>
    <xdr:to>
      <xdr:col>13</xdr:col>
      <xdr:colOff>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952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1</xdr:row>
      <xdr:rowOff>0</xdr:rowOff>
    </xdr:from>
    <xdr:to>
      <xdr:col>12</xdr:col>
      <xdr:colOff>238125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66675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</xdr:row>
      <xdr:rowOff>9525</xdr:rowOff>
    </xdr:from>
    <xdr:to>
      <xdr:col>12</xdr:col>
      <xdr:colOff>266700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76200"/>
          <a:ext cx="2981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1</xdr:row>
      <xdr:rowOff>114300</xdr:rowOff>
    </xdr:from>
    <xdr:to>
      <xdr:col>12</xdr:col>
      <xdr:colOff>361950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80975"/>
          <a:ext cx="2524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47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48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/>
      <c r="D8" s="20"/>
      <c r="E8" s="19" t="s">
        <v>18</v>
      </c>
      <c r="F8" s="21"/>
      <c r="G8" s="5">
        <f aca="true" t="shared" si="0" ref="G8:G39">(D8*60)+F8</f>
        <v>0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/>
      <c r="D9" s="24"/>
      <c r="E9" s="25" t="s">
        <v>18</v>
      </c>
      <c r="F9" s="26"/>
      <c r="G9" s="15">
        <f t="shared" si="0"/>
        <v>0</v>
      </c>
      <c r="H9" s="9">
        <f aca="true" t="shared" si="2" ref="H9:H40">IF(G9&gt;0,G9-$G$8,0)</f>
        <v>0</v>
      </c>
      <c r="I9" s="49" t="e">
        <f aca="true" t="shared" si="3" ref="I9:I40">H9/$G$8</f>
        <v>#DIV/0!</v>
      </c>
      <c r="J9" s="10">
        <f>IF(E9="Disk",0,40)</f>
        <v>40</v>
      </c>
      <c r="K9" s="47" t="e">
        <f>IF(I9&gt;0,SQRT(I9*1000)*5/3,50)</f>
        <v>#DIV/0!</v>
      </c>
      <c r="L9" s="7" t="e">
        <f aca="true" t="shared" si="4" ref="L9:L40">IF(K9&lt;50,(50-K9),0)</f>
        <v>#DIV/0!</v>
      </c>
      <c r="M9" s="38" t="e">
        <f t="shared" si="1"/>
        <v>#DIV/0!</v>
      </c>
      <c r="O9" s="9"/>
    </row>
    <row r="10" spans="2:15" ht="12.75">
      <c r="B10" s="22">
        <v>3</v>
      </c>
      <c r="C10" s="23"/>
      <c r="D10" s="27"/>
      <c r="E10" s="23" t="s">
        <v>18</v>
      </c>
      <c r="F10" s="28"/>
      <c r="G10" s="15">
        <f t="shared" si="0"/>
        <v>0</v>
      </c>
      <c r="H10" s="9">
        <f t="shared" si="2"/>
        <v>0</v>
      </c>
      <c r="I10" s="49" t="e">
        <f t="shared" si="3"/>
        <v>#DIV/0!</v>
      </c>
      <c r="J10" s="10">
        <f>IF(E10="Disk",0,34)</f>
        <v>34</v>
      </c>
      <c r="K10" s="47" t="e">
        <f aca="true" t="shared" si="5" ref="K10:K57">IF(I10&gt;0,SQRT(I10*1000)*5/3,50)</f>
        <v>#DIV/0!</v>
      </c>
      <c r="L10" s="7" t="e">
        <f t="shared" si="4"/>
        <v>#DIV/0!</v>
      </c>
      <c r="M10" s="38" t="e">
        <f t="shared" si="1"/>
        <v>#DIV/0!</v>
      </c>
      <c r="O10" s="9"/>
    </row>
    <row r="11" spans="2:15" ht="12.75">
      <c r="B11" s="22">
        <v>4</v>
      </c>
      <c r="C11" s="23"/>
      <c r="D11" s="27"/>
      <c r="E11" s="23" t="s">
        <v>18</v>
      </c>
      <c r="F11" s="28"/>
      <c r="G11" s="15">
        <f t="shared" si="0"/>
        <v>0</v>
      </c>
      <c r="H11" s="9">
        <f t="shared" si="2"/>
        <v>0</v>
      </c>
      <c r="I11" s="49" t="e">
        <f t="shared" si="3"/>
        <v>#DIV/0!</v>
      </c>
      <c r="J11" s="10">
        <f>IF(E11="Disk",0,31)</f>
        <v>31</v>
      </c>
      <c r="K11" s="47" t="e">
        <f t="shared" si="5"/>
        <v>#DIV/0!</v>
      </c>
      <c r="L11" s="7" t="e">
        <f t="shared" si="4"/>
        <v>#DIV/0!</v>
      </c>
      <c r="M11" s="38" t="e">
        <f t="shared" si="1"/>
        <v>#DIV/0!</v>
      </c>
      <c r="O11" s="9"/>
    </row>
    <row r="12" spans="2:15" ht="12.75">
      <c r="B12" s="22">
        <v>5</v>
      </c>
      <c r="C12" s="23"/>
      <c r="D12" s="24"/>
      <c r="E12" s="25" t="s">
        <v>18</v>
      </c>
      <c r="F12" s="26"/>
      <c r="G12" s="15">
        <f t="shared" si="0"/>
        <v>0</v>
      </c>
      <c r="H12" s="9">
        <f t="shared" si="2"/>
        <v>0</v>
      </c>
      <c r="I12" s="49" t="e">
        <f t="shared" si="3"/>
        <v>#DIV/0!</v>
      </c>
      <c r="J12" s="10">
        <f>IF(E12="Disk",0,28)</f>
        <v>28</v>
      </c>
      <c r="K12" s="47" t="e">
        <f t="shared" si="5"/>
        <v>#DIV/0!</v>
      </c>
      <c r="L12" s="7" t="e">
        <f t="shared" si="4"/>
        <v>#DIV/0!</v>
      </c>
      <c r="M12" s="38" t="e">
        <f t="shared" si="1"/>
        <v>#DIV/0!</v>
      </c>
      <c r="O12" s="9"/>
    </row>
    <row r="13" spans="2:15" ht="12.75">
      <c r="B13" s="22">
        <v>6</v>
      </c>
      <c r="C13" s="23"/>
      <c r="D13" s="27"/>
      <c r="E13" s="23" t="s">
        <v>18</v>
      </c>
      <c r="F13" s="28"/>
      <c r="G13" s="15">
        <f t="shared" si="0"/>
        <v>0</v>
      </c>
      <c r="H13" s="9">
        <f t="shared" si="2"/>
        <v>0</v>
      </c>
      <c r="I13" s="49" t="e">
        <f t="shared" si="3"/>
        <v>#DIV/0!</v>
      </c>
      <c r="J13" s="10">
        <f>IF(E13="Disk",0,26)</f>
        <v>26</v>
      </c>
      <c r="K13" s="47" t="e">
        <f t="shared" si="5"/>
        <v>#DIV/0!</v>
      </c>
      <c r="L13" s="7" t="e">
        <f t="shared" si="4"/>
        <v>#DIV/0!</v>
      </c>
      <c r="M13" s="38" t="e">
        <f t="shared" si="1"/>
        <v>#DIV/0!</v>
      </c>
      <c r="O13" s="9"/>
    </row>
    <row r="14" spans="2:15" ht="12.75">
      <c r="B14" s="22">
        <v>7</v>
      </c>
      <c r="C14" s="29"/>
      <c r="D14" s="24"/>
      <c r="E14" s="25" t="s">
        <v>18</v>
      </c>
      <c r="F14" s="26"/>
      <c r="G14" s="15">
        <f t="shared" si="0"/>
        <v>0</v>
      </c>
      <c r="H14" s="9">
        <f t="shared" si="2"/>
        <v>0</v>
      </c>
      <c r="I14" s="49" t="e">
        <f t="shared" si="3"/>
        <v>#DIV/0!</v>
      </c>
      <c r="J14" s="10">
        <f>IF(E14="Disk",0,24)</f>
        <v>24</v>
      </c>
      <c r="K14" s="47" t="e">
        <f t="shared" si="5"/>
        <v>#DIV/0!</v>
      </c>
      <c r="L14" s="7" t="e">
        <f t="shared" si="4"/>
        <v>#DIV/0!</v>
      </c>
      <c r="M14" s="38" t="e">
        <f t="shared" si="1"/>
        <v>#DIV/0!</v>
      </c>
      <c r="O14" s="9"/>
    </row>
    <row r="15" spans="2:15" ht="12.75">
      <c r="B15" s="22">
        <v>8</v>
      </c>
      <c r="C15" s="23"/>
      <c r="D15" s="27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 t="e">
        <f t="shared" si="3"/>
        <v>#DIV/0!</v>
      </c>
      <c r="J15" s="10">
        <f>IF(E15="Disk",0,23)</f>
        <v>23</v>
      </c>
      <c r="K15" s="47" t="e">
        <f t="shared" si="5"/>
        <v>#DIV/0!</v>
      </c>
      <c r="L15" s="7" t="e">
        <f t="shared" si="4"/>
        <v>#DIV/0!</v>
      </c>
      <c r="M15" s="38" t="e">
        <f t="shared" si="1"/>
        <v>#DIV/0!</v>
      </c>
      <c r="O15" s="9"/>
    </row>
    <row r="16" spans="2:15" ht="12.75">
      <c r="B16" s="22">
        <v>9</v>
      </c>
      <c r="C16" s="23"/>
      <c r="D16" s="27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 t="e">
        <f t="shared" si="3"/>
        <v>#DIV/0!</v>
      </c>
      <c r="J16" s="10">
        <f>IF(E16="Disk",0,22)</f>
        <v>22</v>
      </c>
      <c r="K16" s="47" t="e">
        <f t="shared" si="5"/>
        <v>#DIV/0!</v>
      </c>
      <c r="L16" s="7" t="e">
        <f t="shared" si="4"/>
        <v>#DIV/0!</v>
      </c>
      <c r="M16" s="38" t="e">
        <f t="shared" si="1"/>
        <v>#DIV/0!</v>
      </c>
      <c r="O16" s="9"/>
    </row>
    <row r="17" spans="2:15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 t="e">
        <f t="shared" si="3"/>
        <v>#DIV/0!</v>
      </c>
      <c r="J17" s="10">
        <f>IF(E17="Disk",0,21)</f>
        <v>21</v>
      </c>
      <c r="K17" s="47" t="e">
        <f t="shared" si="5"/>
        <v>#DIV/0!</v>
      </c>
      <c r="L17" s="7" t="e">
        <f t="shared" si="4"/>
        <v>#DIV/0!</v>
      </c>
      <c r="M17" s="38" t="e">
        <f t="shared" si="1"/>
        <v>#DIV/0!</v>
      </c>
      <c r="O17" s="9"/>
    </row>
    <row r="18" spans="2:15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 t="e">
        <f t="shared" si="3"/>
        <v>#DIV/0!</v>
      </c>
      <c r="J18" s="10">
        <f>IF(E18="Disk",0,20)</f>
        <v>20</v>
      </c>
      <c r="K18" s="47" t="e">
        <f t="shared" si="5"/>
        <v>#DIV/0!</v>
      </c>
      <c r="L18" s="7" t="e">
        <f t="shared" si="4"/>
        <v>#DIV/0!</v>
      </c>
      <c r="M18" s="38" t="e">
        <f t="shared" si="1"/>
        <v>#DIV/0!</v>
      </c>
      <c r="O18" s="9"/>
    </row>
    <row r="19" spans="2:15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 t="e">
        <f t="shared" si="3"/>
        <v>#DIV/0!</v>
      </c>
      <c r="J19" s="10">
        <f>IF(E19="Disk",0,19)</f>
        <v>19</v>
      </c>
      <c r="K19" s="47" t="e">
        <f t="shared" si="5"/>
        <v>#DIV/0!</v>
      </c>
      <c r="L19" s="7" t="e">
        <f t="shared" si="4"/>
        <v>#DIV/0!</v>
      </c>
      <c r="M19" s="38" t="e">
        <f t="shared" si="1"/>
        <v>#DIV/0!</v>
      </c>
      <c r="O19" s="9"/>
    </row>
    <row r="20" spans="2:15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 t="e">
        <f t="shared" si="3"/>
        <v>#DIV/0!</v>
      </c>
      <c r="J20" s="10">
        <f>IF(E20="Disk",0,18)</f>
        <v>18</v>
      </c>
      <c r="K20" s="47" t="e">
        <f t="shared" si="5"/>
        <v>#DIV/0!</v>
      </c>
      <c r="L20" s="7" t="e">
        <f t="shared" si="4"/>
        <v>#DIV/0!</v>
      </c>
      <c r="M20" s="38" t="e">
        <f t="shared" si="1"/>
        <v>#DIV/0!</v>
      </c>
      <c r="O20" s="9"/>
    </row>
    <row r="21" spans="2:15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 t="e">
        <f t="shared" si="3"/>
        <v>#DIV/0!</v>
      </c>
      <c r="J21" s="10">
        <f>IF(E21="Disk",0,17)</f>
        <v>17</v>
      </c>
      <c r="K21" s="47" t="e">
        <f t="shared" si="5"/>
        <v>#DIV/0!</v>
      </c>
      <c r="L21" s="7" t="e">
        <f t="shared" si="4"/>
        <v>#DIV/0!</v>
      </c>
      <c r="M21" s="38" t="e">
        <f t="shared" si="1"/>
        <v>#DIV/0!</v>
      </c>
      <c r="O21" s="9"/>
    </row>
    <row r="22" spans="2:15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 t="e">
        <f t="shared" si="3"/>
        <v>#DIV/0!</v>
      </c>
      <c r="J22" s="10">
        <f>IF(E22="Disk",0,16)</f>
        <v>16</v>
      </c>
      <c r="K22" s="47" t="e">
        <f t="shared" si="5"/>
        <v>#DIV/0!</v>
      </c>
      <c r="L22" s="7" t="e">
        <f t="shared" si="4"/>
        <v>#DIV/0!</v>
      </c>
      <c r="M22" s="38" t="e">
        <f t="shared" si="1"/>
        <v>#DIV/0!</v>
      </c>
      <c r="O22" s="9"/>
    </row>
    <row r="23" spans="2:15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 t="e">
        <f t="shared" si="3"/>
        <v>#DIV/0!</v>
      </c>
      <c r="J23" s="10">
        <f>IF(E23="Disk",0,15)</f>
        <v>15</v>
      </c>
      <c r="K23" s="47" t="e">
        <f t="shared" si="5"/>
        <v>#DIV/0!</v>
      </c>
      <c r="L23" s="7" t="e">
        <f t="shared" si="4"/>
        <v>#DIV/0!</v>
      </c>
      <c r="M23" s="38" t="e">
        <f t="shared" si="1"/>
        <v>#DIV/0!</v>
      </c>
      <c r="O23" s="9"/>
    </row>
    <row r="24" spans="2:15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 t="e">
        <f t="shared" si="3"/>
        <v>#DIV/0!</v>
      </c>
      <c r="J24" s="10">
        <f>IF(E24="Disk",0,14)</f>
        <v>14</v>
      </c>
      <c r="K24" s="47" t="e">
        <f t="shared" si="5"/>
        <v>#DIV/0!</v>
      </c>
      <c r="L24" s="7" t="e">
        <f t="shared" si="4"/>
        <v>#DIV/0!</v>
      </c>
      <c r="M24" s="38" t="e">
        <f t="shared" si="1"/>
        <v>#DIV/0!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 t="e">
        <f t="shared" si="3"/>
        <v>#DIV/0!</v>
      </c>
      <c r="J25" s="10">
        <f>IF(E25="Disk",0,13)</f>
        <v>13</v>
      </c>
      <c r="K25" s="47" t="e">
        <f t="shared" si="5"/>
        <v>#DIV/0!</v>
      </c>
      <c r="L25" s="7" t="e">
        <f t="shared" si="4"/>
        <v>#DIV/0!</v>
      </c>
      <c r="M25" s="38" t="e">
        <f t="shared" si="1"/>
        <v>#DIV/0!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 t="e">
        <f t="shared" si="3"/>
        <v>#DIV/0!</v>
      </c>
      <c r="J26" s="10">
        <f>IF(E26="Disk",0,12)</f>
        <v>12</v>
      </c>
      <c r="K26" s="47" t="e">
        <f t="shared" si="5"/>
        <v>#DIV/0!</v>
      </c>
      <c r="L26" s="7" t="e">
        <f t="shared" si="4"/>
        <v>#DIV/0!</v>
      </c>
      <c r="M26" s="38" t="e">
        <f t="shared" si="1"/>
        <v>#DIV/0!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 t="e">
        <f t="shared" si="3"/>
        <v>#DIV/0!</v>
      </c>
      <c r="J27" s="10">
        <f>IF(E27="Disk",0,11)</f>
        <v>11</v>
      </c>
      <c r="K27" s="47" t="e">
        <f t="shared" si="5"/>
        <v>#DIV/0!</v>
      </c>
      <c r="L27" s="7" t="e">
        <f t="shared" si="4"/>
        <v>#DIV/0!</v>
      </c>
      <c r="M27" s="38" t="e">
        <f t="shared" si="1"/>
        <v>#DIV/0!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 t="e">
        <f t="shared" si="3"/>
        <v>#DIV/0!</v>
      </c>
      <c r="J28" s="10">
        <f>IF(E28="Disk",0,10)</f>
        <v>10</v>
      </c>
      <c r="K28" s="47" t="e">
        <f t="shared" si="5"/>
        <v>#DIV/0!</v>
      </c>
      <c r="L28" s="7" t="e">
        <f t="shared" si="4"/>
        <v>#DIV/0!</v>
      </c>
      <c r="M28" s="38" t="e">
        <f t="shared" si="1"/>
        <v>#DIV/0!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 t="e">
        <f t="shared" si="3"/>
        <v>#DIV/0!</v>
      </c>
      <c r="J29" s="10">
        <f>IF(E29="Disk",0,9)</f>
        <v>9</v>
      </c>
      <c r="K29" s="47" t="e">
        <f t="shared" si="5"/>
        <v>#DIV/0!</v>
      </c>
      <c r="L29" s="7" t="e">
        <f t="shared" si="4"/>
        <v>#DIV/0!</v>
      </c>
      <c r="M29" s="38" t="e">
        <f t="shared" si="1"/>
        <v>#DIV/0!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 t="e">
        <f t="shared" si="3"/>
        <v>#DIV/0!</v>
      </c>
      <c r="J30" s="10">
        <f>IF(E30="Disk",0,8)</f>
        <v>8</v>
      </c>
      <c r="K30" s="47" t="e">
        <f t="shared" si="5"/>
        <v>#DIV/0!</v>
      </c>
      <c r="L30" s="7" t="e">
        <f t="shared" si="4"/>
        <v>#DIV/0!</v>
      </c>
      <c r="M30" s="38" t="e">
        <f t="shared" si="1"/>
        <v>#DIV/0!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 t="e">
        <f t="shared" si="3"/>
        <v>#DIV/0!</v>
      </c>
      <c r="J31" s="10">
        <f>IF(E31="Disk",0,7)</f>
        <v>7</v>
      </c>
      <c r="K31" s="47" t="e">
        <f t="shared" si="5"/>
        <v>#DIV/0!</v>
      </c>
      <c r="L31" s="7" t="e">
        <f t="shared" si="4"/>
        <v>#DIV/0!</v>
      </c>
      <c r="M31" s="38" t="e">
        <f t="shared" si="1"/>
        <v>#DIV/0!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 t="e">
        <f t="shared" si="3"/>
        <v>#DIV/0!</v>
      </c>
      <c r="J32" s="10">
        <f>IF(E32="Disk",0,6)</f>
        <v>6</v>
      </c>
      <c r="K32" s="47" t="e">
        <f t="shared" si="5"/>
        <v>#DIV/0!</v>
      </c>
      <c r="L32" s="7" t="e">
        <f t="shared" si="4"/>
        <v>#DIV/0!</v>
      </c>
      <c r="M32" s="38" t="e">
        <f t="shared" si="1"/>
        <v>#DIV/0!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 t="e">
        <f t="shared" si="3"/>
        <v>#DIV/0!</v>
      </c>
      <c r="J33" s="10">
        <f>IF(E33="Disk",0,5)</f>
        <v>5</v>
      </c>
      <c r="K33" s="47" t="e">
        <f t="shared" si="5"/>
        <v>#DIV/0!</v>
      </c>
      <c r="L33" s="7" t="e">
        <f t="shared" si="4"/>
        <v>#DIV/0!</v>
      </c>
      <c r="M33" s="38" t="e">
        <f t="shared" si="1"/>
        <v>#DIV/0!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 t="e">
        <f t="shared" si="3"/>
        <v>#DIV/0!</v>
      </c>
      <c r="J34" s="10">
        <f>IF(E34="Disk",0,4)</f>
        <v>4</v>
      </c>
      <c r="K34" s="47" t="e">
        <f t="shared" si="5"/>
        <v>#DIV/0!</v>
      </c>
      <c r="L34" s="7" t="e">
        <f t="shared" si="4"/>
        <v>#DIV/0!</v>
      </c>
      <c r="M34" s="38" t="e">
        <f t="shared" si="1"/>
        <v>#DIV/0!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 t="e">
        <f t="shared" si="3"/>
        <v>#DIV/0!</v>
      </c>
      <c r="J35" s="10">
        <f>IF(E35="Disk",0,3)</f>
        <v>3</v>
      </c>
      <c r="K35" s="47" t="e">
        <f t="shared" si="5"/>
        <v>#DIV/0!</v>
      </c>
      <c r="L35" s="7" t="e">
        <f t="shared" si="4"/>
        <v>#DIV/0!</v>
      </c>
      <c r="M35" s="38" t="e">
        <f t="shared" si="1"/>
        <v>#DIV/0!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 t="e">
        <f t="shared" si="3"/>
        <v>#DIV/0!</v>
      </c>
      <c r="J36" s="10">
        <f>IF(E36="Disk",0,2)</f>
        <v>2</v>
      </c>
      <c r="K36" s="47" t="e">
        <f t="shared" si="5"/>
        <v>#DIV/0!</v>
      </c>
      <c r="L36" s="7" t="e">
        <f t="shared" si="4"/>
        <v>#DIV/0!</v>
      </c>
      <c r="M36" s="38" t="e">
        <f t="shared" si="1"/>
        <v>#DIV/0!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 t="e">
        <f t="shared" si="3"/>
        <v>#DIV/0!</v>
      </c>
      <c r="J37" s="10">
        <f>IF(E37="Disk",0,1)</f>
        <v>1</v>
      </c>
      <c r="K37" s="47" t="e">
        <f t="shared" si="5"/>
        <v>#DIV/0!</v>
      </c>
      <c r="L37" s="7" t="e">
        <f t="shared" si="4"/>
        <v>#DIV/0!</v>
      </c>
      <c r="M37" s="38" t="e">
        <f t="shared" si="1"/>
        <v>#DIV/0!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 t="e">
        <f t="shared" si="3"/>
        <v>#DIV/0!</v>
      </c>
      <c r="J38" s="9">
        <v>0</v>
      </c>
      <c r="K38" s="47" t="e">
        <f t="shared" si="5"/>
        <v>#DIV/0!</v>
      </c>
      <c r="L38" s="7" t="e">
        <f t="shared" si="4"/>
        <v>#DIV/0!</v>
      </c>
      <c r="M38" s="38" t="e">
        <f t="shared" si="1"/>
        <v>#DIV/0!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 t="e">
        <f t="shared" si="3"/>
        <v>#DIV/0!</v>
      </c>
      <c r="J39" s="9">
        <v>0</v>
      </c>
      <c r="K39" s="47" t="e">
        <f t="shared" si="5"/>
        <v>#DIV/0!</v>
      </c>
      <c r="L39" s="7" t="e">
        <f t="shared" si="4"/>
        <v>#DIV/0!</v>
      </c>
      <c r="M39" s="38" t="e">
        <f t="shared" si="1"/>
        <v>#DIV/0!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 t="e">
        <f t="shared" si="3"/>
        <v>#DIV/0!</v>
      </c>
      <c r="J40" s="9">
        <v>0</v>
      </c>
      <c r="K40" s="47" t="e">
        <f t="shared" si="5"/>
        <v>#DIV/0!</v>
      </c>
      <c r="L40" s="7" t="e">
        <f t="shared" si="4"/>
        <v>#DIV/0!</v>
      </c>
      <c r="M40" s="38" t="e">
        <f aca="true" t="shared" si="7" ref="M40:M57">SUM(J40+L40)</f>
        <v>#DIV/0!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 t="e">
        <f aca="true" t="shared" si="9" ref="I41:I57">H41/$G$8</f>
        <v>#DIV/0!</v>
      </c>
      <c r="J41" s="10">
        <v>0</v>
      </c>
      <c r="K41" s="47" t="e">
        <f t="shared" si="5"/>
        <v>#DIV/0!</v>
      </c>
      <c r="L41" s="7" t="e">
        <f aca="true" t="shared" si="10" ref="L41:L57">IF(K41&lt;50,(50-K41),0)</f>
        <v>#DIV/0!</v>
      </c>
      <c r="M41" s="38" t="e">
        <f t="shared" si="7"/>
        <v>#DIV/0!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 t="e">
        <f t="shared" si="9"/>
        <v>#DIV/0!</v>
      </c>
      <c r="J42" s="10">
        <v>0</v>
      </c>
      <c r="K42" s="47" t="e">
        <f t="shared" si="5"/>
        <v>#DIV/0!</v>
      </c>
      <c r="L42" s="7" t="e">
        <f t="shared" si="10"/>
        <v>#DIV/0!</v>
      </c>
      <c r="M42" s="38" t="e">
        <f t="shared" si="7"/>
        <v>#DIV/0!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 t="e">
        <f t="shared" si="9"/>
        <v>#DIV/0!</v>
      </c>
      <c r="J43" s="10">
        <v>0</v>
      </c>
      <c r="K43" s="47" t="e">
        <f t="shared" si="5"/>
        <v>#DIV/0!</v>
      </c>
      <c r="L43" s="7" t="e">
        <f t="shared" si="10"/>
        <v>#DIV/0!</v>
      </c>
      <c r="M43" s="38" t="e">
        <f t="shared" si="7"/>
        <v>#DIV/0!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 t="e">
        <f t="shared" si="9"/>
        <v>#DIV/0!</v>
      </c>
      <c r="J44" s="9">
        <v>0</v>
      </c>
      <c r="K44" s="47" t="e">
        <f t="shared" si="5"/>
        <v>#DIV/0!</v>
      </c>
      <c r="L44" s="7" t="e">
        <f t="shared" si="10"/>
        <v>#DIV/0!</v>
      </c>
      <c r="M44" s="38" t="e">
        <f t="shared" si="7"/>
        <v>#DIV/0!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 t="e">
        <f t="shared" si="9"/>
        <v>#DIV/0!</v>
      </c>
      <c r="J45" s="9">
        <v>0</v>
      </c>
      <c r="K45" s="47" t="e">
        <f t="shared" si="5"/>
        <v>#DIV/0!</v>
      </c>
      <c r="L45" s="7" t="e">
        <f t="shared" si="10"/>
        <v>#DIV/0!</v>
      </c>
      <c r="M45" s="38" t="e">
        <f t="shared" si="7"/>
        <v>#DIV/0!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 t="e">
        <f t="shared" si="9"/>
        <v>#DIV/0!</v>
      </c>
      <c r="J46" s="9">
        <v>0</v>
      </c>
      <c r="K46" s="47" t="e">
        <f t="shared" si="5"/>
        <v>#DIV/0!</v>
      </c>
      <c r="L46" s="7" t="e">
        <f t="shared" si="10"/>
        <v>#DIV/0!</v>
      </c>
      <c r="M46" s="38" t="e">
        <f t="shared" si="7"/>
        <v>#DIV/0!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 t="e">
        <f t="shared" si="9"/>
        <v>#DIV/0!</v>
      </c>
      <c r="J47" s="9">
        <v>0</v>
      </c>
      <c r="K47" s="47" t="e">
        <f t="shared" si="5"/>
        <v>#DIV/0!</v>
      </c>
      <c r="L47" s="7" t="e">
        <f t="shared" si="10"/>
        <v>#DIV/0!</v>
      </c>
      <c r="M47" s="38" t="e">
        <f t="shared" si="7"/>
        <v>#DIV/0!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 t="e">
        <f t="shared" si="9"/>
        <v>#DIV/0!</v>
      </c>
      <c r="J48" s="9">
        <v>0</v>
      </c>
      <c r="K48" s="47" t="e">
        <f t="shared" si="5"/>
        <v>#DIV/0!</v>
      </c>
      <c r="L48" s="7" t="e">
        <f t="shared" si="10"/>
        <v>#DIV/0!</v>
      </c>
      <c r="M48" s="38" t="e">
        <f t="shared" si="7"/>
        <v>#DIV/0!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 t="e">
        <f t="shared" si="9"/>
        <v>#DIV/0!</v>
      </c>
      <c r="J49" s="9">
        <v>0</v>
      </c>
      <c r="K49" s="47" t="e">
        <f t="shared" si="5"/>
        <v>#DIV/0!</v>
      </c>
      <c r="L49" s="7" t="e">
        <f t="shared" si="10"/>
        <v>#DIV/0!</v>
      </c>
      <c r="M49" s="38" t="e">
        <f t="shared" si="7"/>
        <v>#DIV/0!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 t="e">
        <f t="shared" si="9"/>
        <v>#DIV/0!</v>
      </c>
      <c r="J50" s="9">
        <v>0</v>
      </c>
      <c r="K50" s="47" t="e">
        <f t="shared" si="5"/>
        <v>#DIV/0!</v>
      </c>
      <c r="L50" s="7" t="e">
        <f t="shared" si="10"/>
        <v>#DIV/0!</v>
      </c>
      <c r="M50" s="38" t="e">
        <f t="shared" si="7"/>
        <v>#DIV/0!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 t="e">
        <f t="shared" si="9"/>
        <v>#DIV/0!</v>
      </c>
      <c r="J51" s="9">
        <v>0</v>
      </c>
      <c r="K51" s="47" t="e">
        <f t="shared" si="5"/>
        <v>#DIV/0!</v>
      </c>
      <c r="L51" s="7" t="e">
        <f t="shared" si="10"/>
        <v>#DIV/0!</v>
      </c>
      <c r="M51" s="38" t="e">
        <f t="shared" si="7"/>
        <v>#DIV/0!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 t="e">
        <f t="shared" si="9"/>
        <v>#DIV/0!</v>
      </c>
      <c r="J52" s="9">
        <v>0</v>
      </c>
      <c r="K52" s="47" t="e">
        <f t="shared" si="5"/>
        <v>#DIV/0!</v>
      </c>
      <c r="L52" s="7" t="e">
        <f t="shared" si="10"/>
        <v>#DIV/0!</v>
      </c>
      <c r="M52" s="38" t="e">
        <f t="shared" si="7"/>
        <v>#DIV/0!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 t="e">
        <f t="shared" si="9"/>
        <v>#DIV/0!</v>
      </c>
      <c r="J53" s="9">
        <v>0</v>
      </c>
      <c r="K53" s="47" t="e">
        <f t="shared" si="5"/>
        <v>#DIV/0!</v>
      </c>
      <c r="L53" s="7" t="e">
        <f t="shared" si="10"/>
        <v>#DIV/0!</v>
      </c>
      <c r="M53" s="38" t="e">
        <f t="shared" si="7"/>
        <v>#DIV/0!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 t="e">
        <f t="shared" si="9"/>
        <v>#DIV/0!</v>
      </c>
      <c r="J54" s="9">
        <v>0</v>
      </c>
      <c r="K54" s="47" t="e">
        <f t="shared" si="5"/>
        <v>#DIV/0!</v>
      </c>
      <c r="L54" s="7" t="e">
        <f t="shared" si="10"/>
        <v>#DIV/0!</v>
      </c>
      <c r="M54" s="38" t="e">
        <f t="shared" si="7"/>
        <v>#DIV/0!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 t="e">
        <f t="shared" si="9"/>
        <v>#DIV/0!</v>
      </c>
      <c r="J55" s="9">
        <v>0</v>
      </c>
      <c r="K55" s="47" t="e">
        <f t="shared" si="5"/>
        <v>#DIV/0!</v>
      </c>
      <c r="L55" s="7" t="e">
        <f t="shared" si="10"/>
        <v>#DIV/0!</v>
      </c>
      <c r="M55" s="38" t="e">
        <f t="shared" si="7"/>
        <v>#DIV/0!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 t="e">
        <f t="shared" si="9"/>
        <v>#DIV/0!</v>
      </c>
      <c r="J56" s="9">
        <v>0</v>
      </c>
      <c r="K56" s="47" t="e">
        <f t="shared" si="5"/>
        <v>#DIV/0!</v>
      </c>
      <c r="L56" s="7" t="e">
        <f t="shared" si="10"/>
        <v>#DIV/0!</v>
      </c>
      <c r="M56" s="38" t="e">
        <f t="shared" si="7"/>
        <v>#DIV/0!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 t="e">
        <f t="shared" si="9"/>
        <v>#DIV/0!</v>
      </c>
      <c r="J57" s="11">
        <v>0</v>
      </c>
      <c r="K57" s="48" t="e">
        <f t="shared" si="5"/>
        <v>#DIV/0!</v>
      </c>
      <c r="L57" s="8" t="e">
        <f t="shared" si="10"/>
        <v>#DIV/0!</v>
      </c>
      <c r="M57" s="39" t="e">
        <f t="shared" si="7"/>
        <v>#DIV/0!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123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33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41</v>
      </c>
      <c r="D8" s="20">
        <v>51</v>
      </c>
      <c r="E8" s="19" t="s">
        <v>18</v>
      </c>
      <c r="F8" s="21">
        <v>45</v>
      </c>
      <c r="G8" s="5">
        <f aca="true" t="shared" si="0" ref="G8:G39">(D8*60)+F8</f>
        <v>3105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37</v>
      </c>
      <c r="D9" s="24">
        <v>52</v>
      </c>
      <c r="E9" s="25" t="s">
        <v>18</v>
      </c>
      <c r="F9" s="26">
        <v>41</v>
      </c>
      <c r="G9" s="15">
        <f t="shared" si="0"/>
        <v>3161</v>
      </c>
      <c r="H9" s="9">
        <f aca="true" t="shared" si="2" ref="H9:H40">IF(G9&gt;0,G9-$G$8,0)</f>
        <v>56</v>
      </c>
      <c r="I9" s="49">
        <f aca="true" t="shared" si="3" ref="I9:I40">H9/$G$8</f>
        <v>0.018035426731078906</v>
      </c>
      <c r="J9" s="10">
        <f>IF(E9="Disk",0,40)</f>
        <v>40</v>
      </c>
      <c r="K9" s="47">
        <f aca="true" t="shared" si="4" ref="K9:K40">IF(I9&gt;0,SQRT(I9*1000)*2,50)</f>
        <v>8.49362743027475</v>
      </c>
      <c r="L9" s="7">
        <f aca="true" t="shared" si="5" ref="L9:L40">IF(K9&lt;50,(50-K9),0)</f>
        <v>41.50637256972525</v>
      </c>
      <c r="M9" s="38">
        <f t="shared" si="1"/>
        <v>81.50637256972524</v>
      </c>
    </row>
    <row r="10" spans="2:13" ht="12.75">
      <c r="B10" s="22">
        <v>3</v>
      </c>
      <c r="C10" s="23" t="s">
        <v>87</v>
      </c>
      <c r="D10" s="27">
        <v>52</v>
      </c>
      <c r="E10" s="23" t="s">
        <v>18</v>
      </c>
      <c r="F10" s="28">
        <v>43</v>
      </c>
      <c r="G10" s="15">
        <f t="shared" si="0"/>
        <v>3163</v>
      </c>
      <c r="H10" s="9">
        <f t="shared" si="2"/>
        <v>58</v>
      </c>
      <c r="I10" s="49">
        <f t="shared" si="3"/>
        <v>0.01867954911433172</v>
      </c>
      <c r="J10" s="10">
        <f>IF(E10="Disk",0,34)</f>
        <v>34</v>
      </c>
      <c r="K10" s="47">
        <f t="shared" si="4"/>
        <v>8.643968790857986</v>
      </c>
      <c r="L10" s="7">
        <f t="shared" si="5"/>
        <v>41.35603120914202</v>
      </c>
      <c r="M10" s="38">
        <f t="shared" si="1"/>
        <v>75.35603120914202</v>
      </c>
    </row>
    <row r="11" spans="2:13" ht="12.75">
      <c r="B11" s="22">
        <v>4</v>
      </c>
      <c r="C11" s="23" t="s">
        <v>40</v>
      </c>
      <c r="D11" s="27">
        <v>55</v>
      </c>
      <c r="E11" s="23" t="s">
        <v>18</v>
      </c>
      <c r="F11" s="28">
        <v>21</v>
      </c>
      <c r="G11" s="15">
        <f t="shared" si="0"/>
        <v>3321</v>
      </c>
      <c r="H11" s="9">
        <f t="shared" si="2"/>
        <v>216</v>
      </c>
      <c r="I11" s="49">
        <f t="shared" si="3"/>
        <v>0.06956521739130435</v>
      </c>
      <c r="J11" s="10">
        <f>IF(E11="Disk",0,31)</f>
        <v>31</v>
      </c>
      <c r="K11" s="47">
        <f t="shared" si="4"/>
        <v>16.68115312456598</v>
      </c>
      <c r="L11" s="7">
        <f t="shared" si="5"/>
        <v>33.31884687543402</v>
      </c>
      <c r="M11" s="38">
        <f t="shared" si="1"/>
        <v>64.31884687543402</v>
      </c>
    </row>
    <row r="12" spans="2:13" ht="12.75">
      <c r="B12" s="22">
        <v>5</v>
      </c>
      <c r="C12" s="23" t="s">
        <v>104</v>
      </c>
      <c r="D12" s="24">
        <v>58</v>
      </c>
      <c r="E12" s="25" t="s">
        <v>18</v>
      </c>
      <c r="F12" s="26">
        <v>8</v>
      </c>
      <c r="G12" s="15">
        <f t="shared" si="0"/>
        <v>3488</v>
      </c>
      <c r="H12" s="9">
        <f t="shared" si="2"/>
        <v>383</v>
      </c>
      <c r="I12" s="49">
        <f t="shared" si="3"/>
        <v>0.12334943639291465</v>
      </c>
      <c r="J12" s="10">
        <f>IF(E12="Disk",0,28)</f>
        <v>28</v>
      </c>
      <c r="K12" s="47">
        <f t="shared" si="4"/>
        <v>22.21255828516064</v>
      </c>
      <c r="L12" s="7">
        <f t="shared" si="5"/>
        <v>27.78744171483936</v>
      </c>
      <c r="M12" s="38">
        <f t="shared" si="1"/>
        <v>55.78744171483936</v>
      </c>
    </row>
    <row r="13" spans="2:13" ht="12.75">
      <c r="B13" s="22">
        <v>6</v>
      </c>
      <c r="C13" s="23" t="s">
        <v>34</v>
      </c>
      <c r="D13" s="27">
        <v>66</v>
      </c>
      <c r="E13" s="23" t="s">
        <v>18</v>
      </c>
      <c r="F13" s="28">
        <v>59</v>
      </c>
      <c r="G13" s="15">
        <f t="shared" si="0"/>
        <v>4019</v>
      </c>
      <c r="H13" s="9">
        <f t="shared" si="2"/>
        <v>914</v>
      </c>
      <c r="I13" s="49">
        <f t="shared" si="3"/>
        <v>0.29436392914653786</v>
      </c>
      <c r="J13" s="10">
        <f>IF(E13="Disk",0,26)</f>
        <v>26</v>
      </c>
      <c r="K13" s="47">
        <f t="shared" si="4"/>
        <v>34.31407461357732</v>
      </c>
      <c r="L13" s="7">
        <f t="shared" si="5"/>
        <v>15.685925386422682</v>
      </c>
      <c r="M13" s="38">
        <f t="shared" si="1"/>
        <v>41.68592538642268</v>
      </c>
    </row>
    <row r="14" spans="2:13" ht="12.75">
      <c r="B14" s="22">
        <v>7</v>
      </c>
      <c r="C14" s="29" t="s">
        <v>130</v>
      </c>
      <c r="D14" s="24">
        <v>75</v>
      </c>
      <c r="E14" s="25" t="s">
        <v>18</v>
      </c>
      <c r="F14" s="26">
        <v>58</v>
      </c>
      <c r="G14" s="15">
        <f t="shared" si="0"/>
        <v>4558</v>
      </c>
      <c r="H14" s="9">
        <f t="shared" si="2"/>
        <v>1453</v>
      </c>
      <c r="I14" s="49">
        <f t="shared" si="3"/>
        <v>0.4679549114331723</v>
      </c>
      <c r="J14" s="10">
        <f>IF(E14="Disk",0,24)</f>
        <v>24</v>
      </c>
      <c r="K14" s="47">
        <f t="shared" si="4"/>
        <v>43.264531035626504</v>
      </c>
      <c r="L14" s="7">
        <f t="shared" si="5"/>
        <v>6.735468964373496</v>
      </c>
      <c r="M14" s="38">
        <f t="shared" si="1"/>
        <v>30.735468964373496</v>
      </c>
    </row>
    <row r="15" spans="2:13" ht="12.75">
      <c r="B15" s="22">
        <v>8</v>
      </c>
      <c r="C15" s="23" t="s">
        <v>106</v>
      </c>
      <c r="D15" s="27">
        <v>85</v>
      </c>
      <c r="E15" s="23" t="s">
        <v>18</v>
      </c>
      <c r="F15" s="28">
        <v>42</v>
      </c>
      <c r="G15" s="15">
        <f t="shared" si="0"/>
        <v>5142</v>
      </c>
      <c r="H15" s="9">
        <f t="shared" si="2"/>
        <v>2037</v>
      </c>
      <c r="I15" s="49">
        <f t="shared" si="3"/>
        <v>0.6560386473429952</v>
      </c>
      <c r="J15" s="10">
        <f>IF(E15="Disk",0,23)</f>
        <v>23</v>
      </c>
      <c r="K15" s="47">
        <f t="shared" si="4"/>
        <v>51.22650280247502</v>
      </c>
      <c r="L15" s="7">
        <f t="shared" si="5"/>
        <v>0</v>
      </c>
      <c r="M15" s="38">
        <f t="shared" si="1"/>
        <v>23</v>
      </c>
    </row>
    <row r="16" spans="2:13" ht="12.75">
      <c r="B16" s="22">
        <v>9</v>
      </c>
      <c r="C16" s="23" t="s">
        <v>131</v>
      </c>
      <c r="D16" s="27">
        <v>85</v>
      </c>
      <c r="E16" s="25" t="s">
        <v>18</v>
      </c>
      <c r="F16" s="26">
        <v>43</v>
      </c>
      <c r="G16" s="15">
        <f t="shared" si="0"/>
        <v>5143</v>
      </c>
      <c r="H16" s="9">
        <f t="shared" si="2"/>
        <v>2038</v>
      </c>
      <c r="I16" s="49">
        <f t="shared" si="3"/>
        <v>0.6563607085346216</v>
      </c>
      <c r="J16" s="10">
        <f>IF(E16="Disk",0,22)</f>
        <v>22</v>
      </c>
      <c r="K16" s="47">
        <f t="shared" si="4"/>
        <v>51.23907526623101</v>
      </c>
      <c r="L16" s="7">
        <f t="shared" si="5"/>
        <v>0</v>
      </c>
      <c r="M16" s="38">
        <f t="shared" si="1"/>
        <v>22</v>
      </c>
    </row>
    <row r="17" spans="2:13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</row>
    <row r="18" spans="2:13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</row>
    <row r="19" spans="2:13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</row>
    <row r="20" spans="2:13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8.8515625" style="0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156</v>
      </c>
      <c r="C2" s="2"/>
    </row>
    <row r="3" spans="2:4" ht="12.75">
      <c r="B3" s="136" t="s">
        <v>133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134</v>
      </c>
      <c r="D8" s="20">
        <v>42</v>
      </c>
      <c r="E8" s="19" t="s">
        <v>18</v>
      </c>
      <c r="F8" s="21">
        <v>58</v>
      </c>
      <c r="G8" s="5">
        <f aca="true" t="shared" si="0" ref="G8:G39">(D8*60)+F8</f>
        <v>2578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11</v>
      </c>
      <c r="D9" s="24">
        <v>43</v>
      </c>
      <c r="E9" s="25" t="s">
        <v>18</v>
      </c>
      <c r="F9" s="26">
        <v>6</v>
      </c>
      <c r="G9" s="15">
        <f t="shared" si="0"/>
        <v>2586</v>
      </c>
      <c r="H9" s="9">
        <f aca="true" t="shared" si="2" ref="H9:H40">IF(G9&gt;0,G9-$G$8,0)</f>
        <v>8</v>
      </c>
      <c r="I9" s="49">
        <f aca="true" t="shared" si="3" ref="I9:I40">H9/$G$8</f>
        <v>0.0031031807602792862</v>
      </c>
      <c r="J9" s="10">
        <f>IF(E9="Disk",0,40)</f>
        <v>40</v>
      </c>
      <c r="K9" s="47">
        <f aca="true" t="shared" si="4" ref="K9:K40">IF(I9&gt;0,SQRT(I9*1000)*5/3,50)</f>
        <v>2.935974549673643</v>
      </c>
      <c r="L9" s="7">
        <f aca="true" t="shared" si="5" ref="L9:L40">IF(K9&lt;50,(50-K9),0)</f>
        <v>47.064025450326355</v>
      </c>
      <c r="M9" s="38">
        <f t="shared" si="1"/>
        <v>87.06402545032635</v>
      </c>
    </row>
    <row r="10" spans="2:13" ht="12.75">
      <c r="B10" s="22">
        <v>3</v>
      </c>
      <c r="C10" s="23" t="s">
        <v>3</v>
      </c>
      <c r="D10" s="27">
        <v>44</v>
      </c>
      <c r="E10" s="23" t="s">
        <v>18</v>
      </c>
      <c r="F10" s="28">
        <v>49</v>
      </c>
      <c r="G10" s="15">
        <f t="shared" si="0"/>
        <v>2689</v>
      </c>
      <c r="H10" s="9">
        <f t="shared" si="2"/>
        <v>111</v>
      </c>
      <c r="I10" s="49">
        <f t="shared" si="3"/>
        <v>0.043056633048875095</v>
      </c>
      <c r="J10" s="10">
        <f>IF(E10="Disk",0,34)</f>
        <v>34</v>
      </c>
      <c r="K10" s="47">
        <f t="shared" si="4"/>
        <v>10.93625888817092</v>
      </c>
      <c r="L10" s="7">
        <f t="shared" si="5"/>
        <v>39.06374111182908</v>
      </c>
      <c r="M10" s="38">
        <f t="shared" si="1"/>
        <v>73.06374111182907</v>
      </c>
    </row>
    <row r="11" spans="2:13" ht="12.75">
      <c r="B11" s="22">
        <v>4</v>
      </c>
      <c r="C11" s="23" t="s">
        <v>90</v>
      </c>
      <c r="D11" s="27">
        <v>45</v>
      </c>
      <c r="E11" s="23" t="s">
        <v>18</v>
      </c>
      <c r="F11" s="28">
        <v>32</v>
      </c>
      <c r="G11" s="15">
        <f t="shared" si="0"/>
        <v>2732</v>
      </c>
      <c r="H11" s="9">
        <f t="shared" si="2"/>
        <v>154</v>
      </c>
      <c r="I11" s="49">
        <f t="shared" si="3"/>
        <v>0.05973622963537626</v>
      </c>
      <c r="J11" s="10">
        <f>IF(E11="Disk",0,31)</f>
        <v>31</v>
      </c>
      <c r="K11" s="47">
        <f t="shared" si="4"/>
        <v>12.88153605783792</v>
      </c>
      <c r="L11" s="7">
        <f t="shared" si="5"/>
        <v>37.11846394216208</v>
      </c>
      <c r="M11" s="38">
        <f t="shared" si="1"/>
        <v>68.11846394216208</v>
      </c>
    </row>
    <row r="12" spans="2:13" ht="12.75">
      <c r="B12" s="22">
        <v>5</v>
      </c>
      <c r="C12" s="23" t="s">
        <v>135</v>
      </c>
      <c r="D12" s="24">
        <v>45</v>
      </c>
      <c r="E12" s="25" t="s">
        <v>18</v>
      </c>
      <c r="F12" s="26">
        <v>37</v>
      </c>
      <c r="G12" s="15">
        <f t="shared" si="0"/>
        <v>2737</v>
      </c>
      <c r="H12" s="9">
        <f t="shared" si="2"/>
        <v>159</v>
      </c>
      <c r="I12" s="49">
        <f t="shared" si="3"/>
        <v>0.061675717610550816</v>
      </c>
      <c r="J12" s="10">
        <f>IF(E12="Disk",0,28)</f>
        <v>28</v>
      </c>
      <c r="K12" s="47">
        <f t="shared" si="4"/>
        <v>13.088981542010272</v>
      </c>
      <c r="L12" s="7">
        <f t="shared" si="5"/>
        <v>36.91101845798973</v>
      </c>
      <c r="M12" s="38">
        <f t="shared" si="1"/>
        <v>64.91101845798973</v>
      </c>
    </row>
    <row r="13" spans="2:13" ht="12.75">
      <c r="B13" s="22">
        <v>6</v>
      </c>
      <c r="C13" s="23" t="s">
        <v>15</v>
      </c>
      <c r="D13" s="27">
        <v>46</v>
      </c>
      <c r="E13" s="23" t="s">
        <v>18</v>
      </c>
      <c r="F13" s="28">
        <v>37</v>
      </c>
      <c r="G13" s="15">
        <f t="shared" si="0"/>
        <v>2797</v>
      </c>
      <c r="H13" s="9">
        <f t="shared" si="2"/>
        <v>219</v>
      </c>
      <c r="I13" s="49">
        <f t="shared" si="3"/>
        <v>0.08494957331264547</v>
      </c>
      <c r="J13" s="10">
        <f>IF(E13="Disk",0,26)</f>
        <v>26</v>
      </c>
      <c r="K13" s="47">
        <f t="shared" si="4"/>
        <v>15.361348800791248</v>
      </c>
      <c r="L13" s="7">
        <f t="shared" si="5"/>
        <v>34.63865119920875</v>
      </c>
      <c r="M13" s="38">
        <f t="shared" si="1"/>
        <v>60.63865119920875</v>
      </c>
    </row>
    <row r="14" spans="2:13" ht="12.75">
      <c r="B14" s="22">
        <v>7</v>
      </c>
      <c r="C14" s="29" t="s">
        <v>16</v>
      </c>
      <c r="D14" s="24">
        <v>48</v>
      </c>
      <c r="E14" s="25" t="s">
        <v>18</v>
      </c>
      <c r="F14" s="26">
        <v>10</v>
      </c>
      <c r="G14" s="15">
        <f t="shared" si="0"/>
        <v>2890</v>
      </c>
      <c r="H14" s="9">
        <f t="shared" si="2"/>
        <v>312</v>
      </c>
      <c r="I14" s="49">
        <f t="shared" si="3"/>
        <v>0.12102404965089217</v>
      </c>
      <c r="J14" s="10">
        <f>IF(E14="Disk",0,24)</f>
        <v>24</v>
      </c>
      <c r="K14" s="47">
        <f t="shared" si="4"/>
        <v>18.33515518606054</v>
      </c>
      <c r="L14" s="7">
        <f t="shared" si="5"/>
        <v>31.66484481393946</v>
      </c>
      <c r="M14" s="38">
        <f t="shared" si="1"/>
        <v>55.66484481393946</v>
      </c>
    </row>
    <row r="15" spans="2:13" ht="12.75">
      <c r="B15" s="22">
        <v>8</v>
      </c>
      <c r="C15" s="23" t="s">
        <v>13</v>
      </c>
      <c r="D15" s="27">
        <v>51</v>
      </c>
      <c r="E15" s="23" t="s">
        <v>18</v>
      </c>
      <c r="F15" s="28">
        <v>46</v>
      </c>
      <c r="G15" s="15">
        <f t="shared" si="0"/>
        <v>3106</v>
      </c>
      <c r="H15" s="9">
        <f t="shared" si="2"/>
        <v>528</v>
      </c>
      <c r="I15" s="49">
        <f t="shared" si="3"/>
        <v>0.20480993017843288</v>
      </c>
      <c r="J15" s="10">
        <f>IF(E15="Disk",0,23)</f>
        <v>23</v>
      </c>
      <c r="K15" s="47">
        <f t="shared" si="4"/>
        <v>23.851969996582444</v>
      </c>
      <c r="L15" s="7">
        <f t="shared" si="5"/>
        <v>26.148030003417556</v>
      </c>
      <c r="M15" s="38">
        <f t="shared" si="1"/>
        <v>49.14803000341756</v>
      </c>
    </row>
    <row r="16" spans="2:13" ht="12.75">
      <c r="B16" s="22">
        <v>9</v>
      </c>
      <c r="C16" s="23" t="s">
        <v>88</v>
      </c>
      <c r="D16" s="27">
        <v>54</v>
      </c>
      <c r="E16" s="25" t="s">
        <v>18</v>
      </c>
      <c r="F16" s="26">
        <v>1</v>
      </c>
      <c r="G16" s="15">
        <f t="shared" si="0"/>
        <v>3241</v>
      </c>
      <c r="H16" s="9">
        <f t="shared" si="2"/>
        <v>663</v>
      </c>
      <c r="I16" s="49">
        <f t="shared" si="3"/>
        <v>0.25717610550814585</v>
      </c>
      <c r="J16" s="10">
        <f>IF(E16="Disk",0,22)</f>
        <v>22</v>
      </c>
      <c r="K16" s="47">
        <f t="shared" si="4"/>
        <v>26.727851968610583</v>
      </c>
      <c r="L16" s="7">
        <f t="shared" si="5"/>
        <v>23.272148031389417</v>
      </c>
      <c r="M16" s="38">
        <f t="shared" si="1"/>
        <v>45.27214803138942</v>
      </c>
    </row>
    <row r="17" spans="2:13" ht="12.75">
      <c r="B17" s="22">
        <v>10</v>
      </c>
      <c r="C17" s="23" t="s">
        <v>89</v>
      </c>
      <c r="D17" s="24">
        <v>54</v>
      </c>
      <c r="E17" s="23" t="s">
        <v>18</v>
      </c>
      <c r="F17" s="28">
        <v>56</v>
      </c>
      <c r="G17" s="15">
        <f t="shared" si="0"/>
        <v>3296</v>
      </c>
      <c r="H17" s="9">
        <f t="shared" si="2"/>
        <v>718</v>
      </c>
      <c r="I17" s="49">
        <f t="shared" si="3"/>
        <v>0.27851047323506595</v>
      </c>
      <c r="J17" s="10">
        <f>IF(E17="Disk",0,21)</f>
        <v>21</v>
      </c>
      <c r="K17" s="47">
        <f t="shared" si="4"/>
        <v>27.814388424531984</v>
      </c>
      <c r="L17" s="7">
        <f t="shared" si="5"/>
        <v>22.185611575468016</v>
      </c>
      <c r="M17" s="38">
        <f t="shared" si="1"/>
        <v>43.185611575468016</v>
      </c>
    </row>
    <row r="18" spans="2:13" ht="12.75">
      <c r="B18" s="22">
        <v>11</v>
      </c>
      <c r="C18" s="23" t="s">
        <v>39</v>
      </c>
      <c r="D18" s="27">
        <v>189</v>
      </c>
      <c r="E18" s="23" t="s">
        <v>18</v>
      </c>
      <c r="F18" s="28">
        <v>49</v>
      </c>
      <c r="G18" s="15">
        <f t="shared" si="0"/>
        <v>11389</v>
      </c>
      <c r="H18" s="9">
        <f t="shared" si="2"/>
        <v>8811</v>
      </c>
      <c r="I18" s="49">
        <f t="shared" si="3"/>
        <v>3.417765709852599</v>
      </c>
      <c r="J18" s="10">
        <f>IF(E18="Disk",0,20)</f>
        <v>20</v>
      </c>
      <c r="K18" s="47">
        <f t="shared" si="4"/>
        <v>97.43610028361893</v>
      </c>
      <c r="L18" s="7">
        <f t="shared" si="5"/>
        <v>0</v>
      </c>
      <c r="M18" s="38">
        <f t="shared" si="1"/>
        <v>20</v>
      </c>
    </row>
    <row r="19" spans="2:13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</row>
    <row r="20" spans="2:13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137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140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82</v>
      </c>
      <c r="D8" s="20">
        <v>90</v>
      </c>
      <c r="E8" s="19" t="s">
        <v>18</v>
      </c>
      <c r="F8" s="21">
        <v>21</v>
      </c>
      <c r="G8" s="5">
        <f aca="true" t="shared" si="0" ref="G8:G39">(D8*60)+F8</f>
        <v>5421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11</v>
      </c>
      <c r="D9" s="24">
        <v>99</v>
      </c>
      <c r="E9" s="25" t="s">
        <v>18</v>
      </c>
      <c r="F9" s="26">
        <v>34</v>
      </c>
      <c r="G9" s="15">
        <f t="shared" si="0"/>
        <v>5974</v>
      </c>
      <c r="H9" s="9">
        <f aca="true" t="shared" si="2" ref="H9:H40">IF(G9&gt;0,G9-$G$8,0)</f>
        <v>553</v>
      </c>
      <c r="I9" s="49">
        <f aca="true" t="shared" si="3" ref="I9:I40">H9/$G$8</f>
        <v>0.10201069913300129</v>
      </c>
      <c r="J9" s="10">
        <f>IF(E9="Disk",0,40)</f>
        <v>40</v>
      </c>
      <c r="K9" s="47">
        <f aca="true" t="shared" si="4" ref="K9:K40">IF(I9&gt;0,SQRT(I9*1000)*5/3,50)</f>
        <v>16.833391017475527</v>
      </c>
      <c r="L9" s="7">
        <f aca="true" t="shared" si="5" ref="L9:L40">IF(K9&lt;50,(50-K9),0)</f>
        <v>33.16660898252447</v>
      </c>
      <c r="M9" s="38">
        <f t="shared" si="1"/>
        <v>73.16660898252448</v>
      </c>
    </row>
    <row r="10" spans="2:13" ht="12.75">
      <c r="B10" s="22">
        <v>3</v>
      </c>
      <c r="C10" s="23" t="s">
        <v>141</v>
      </c>
      <c r="D10" s="27">
        <v>101</v>
      </c>
      <c r="E10" s="23" t="s">
        <v>18</v>
      </c>
      <c r="F10" s="28">
        <v>31</v>
      </c>
      <c r="G10" s="15">
        <f t="shared" si="0"/>
        <v>6091</v>
      </c>
      <c r="H10" s="9">
        <f t="shared" si="2"/>
        <v>670</v>
      </c>
      <c r="I10" s="49">
        <f t="shared" si="3"/>
        <v>0.12359343294595093</v>
      </c>
      <c r="J10" s="10">
        <f>IF(E10="Disk",0,34)</f>
        <v>34</v>
      </c>
      <c r="K10" s="47">
        <f t="shared" si="4"/>
        <v>18.528763896076025</v>
      </c>
      <c r="L10" s="7">
        <f t="shared" si="5"/>
        <v>31.471236103923975</v>
      </c>
      <c r="M10" s="38">
        <f t="shared" si="1"/>
        <v>65.47123610392397</v>
      </c>
    </row>
    <row r="11" spans="2:13" ht="12.75">
      <c r="B11" s="22">
        <v>4</v>
      </c>
      <c r="C11" s="23" t="s">
        <v>8</v>
      </c>
      <c r="D11" s="27">
        <v>101</v>
      </c>
      <c r="E11" s="23" t="s">
        <v>18</v>
      </c>
      <c r="F11" s="28">
        <v>44</v>
      </c>
      <c r="G11" s="15">
        <f t="shared" si="0"/>
        <v>6104</v>
      </c>
      <c r="H11" s="9">
        <f t="shared" si="2"/>
        <v>683</v>
      </c>
      <c r="I11" s="49">
        <f t="shared" si="3"/>
        <v>0.12599151448072313</v>
      </c>
      <c r="J11" s="10">
        <f>IF(E11="Disk",0,31)</f>
        <v>31</v>
      </c>
      <c r="K11" s="47">
        <f t="shared" si="4"/>
        <v>18.707656964813093</v>
      </c>
      <c r="L11" s="7">
        <f t="shared" si="5"/>
        <v>31.292343035186907</v>
      </c>
      <c r="M11" s="38">
        <f t="shared" si="1"/>
        <v>62.2923430351869</v>
      </c>
    </row>
    <row r="12" spans="2:13" ht="12.75">
      <c r="B12" s="22">
        <v>5</v>
      </c>
      <c r="C12" s="23" t="s">
        <v>9</v>
      </c>
      <c r="D12" s="24">
        <v>102</v>
      </c>
      <c r="E12" s="25" t="s">
        <v>18</v>
      </c>
      <c r="F12" s="26">
        <v>25</v>
      </c>
      <c r="G12" s="15">
        <f t="shared" si="0"/>
        <v>6145</v>
      </c>
      <c r="H12" s="9">
        <f t="shared" si="2"/>
        <v>724</v>
      </c>
      <c r="I12" s="49">
        <f t="shared" si="3"/>
        <v>0.13355469470577383</v>
      </c>
      <c r="J12" s="10">
        <f>IF(E12="Disk",0,28)</f>
        <v>28</v>
      </c>
      <c r="K12" s="47">
        <f t="shared" si="4"/>
        <v>19.26097772885878</v>
      </c>
      <c r="L12" s="7">
        <f t="shared" si="5"/>
        <v>30.73902227114122</v>
      </c>
      <c r="M12" s="38">
        <f t="shared" si="1"/>
        <v>58.73902227114122</v>
      </c>
    </row>
    <row r="13" spans="2:13" ht="12.75">
      <c r="B13" s="22">
        <v>6</v>
      </c>
      <c r="C13" s="23" t="s">
        <v>16</v>
      </c>
      <c r="D13" s="27">
        <v>110</v>
      </c>
      <c r="E13" s="23" t="s">
        <v>18</v>
      </c>
      <c r="F13" s="28">
        <v>10</v>
      </c>
      <c r="G13" s="15">
        <f t="shared" si="0"/>
        <v>6610</v>
      </c>
      <c r="H13" s="9">
        <f t="shared" si="2"/>
        <v>1189</v>
      </c>
      <c r="I13" s="49">
        <f t="shared" si="3"/>
        <v>0.21933222652647114</v>
      </c>
      <c r="J13" s="10">
        <f>IF(E13="Disk",0,26)</f>
        <v>26</v>
      </c>
      <c r="K13" s="47">
        <f t="shared" si="4"/>
        <v>24.6831153786501</v>
      </c>
      <c r="L13" s="7">
        <f t="shared" si="5"/>
        <v>25.3168846213499</v>
      </c>
      <c r="M13" s="38">
        <f t="shared" si="1"/>
        <v>51.3168846213499</v>
      </c>
    </row>
    <row r="14" spans="2:13" ht="12.75">
      <c r="B14" s="22">
        <v>7</v>
      </c>
      <c r="C14" s="29" t="s">
        <v>143</v>
      </c>
      <c r="D14" s="24">
        <v>110</v>
      </c>
      <c r="E14" s="25" t="s">
        <v>18</v>
      </c>
      <c r="F14" s="26">
        <v>36</v>
      </c>
      <c r="G14" s="15">
        <f t="shared" si="0"/>
        <v>6636</v>
      </c>
      <c r="H14" s="9">
        <f t="shared" si="2"/>
        <v>1215</v>
      </c>
      <c r="I14" s="49">
        <f t="shared" si="3"/>
        <v>0.2241283895960155</v>
      </c>
      <c r="J14" s="10">
        <f>IF(E14="Disk",0,24)</f>
        <v>24</v>
      </c>
      <c r="K14" s="47">
        <f t="shared" si="4"/>
        <v>24.951530213374326</v>
      </c>
      <c r="L14" s="7">
        <f t="shared" si="5"/>
        <v>25.048469786625674</v>
      </c>
      <c r="M14" s="38">
        <f t="shared" si="1"/>
        <v>49.048469786625674</v>
      </c>
    </row>
    <row r="15" spans="2:13" ht="12.75">
      <c r="B15" s="22">
        <v>8</v>
      </c>
      <c r="C15" s="23" t="s">
        <v>142</v>
      </c>
      <c r="D15" s="27">
        <v>115</v>
      </c>
      <c r="E15" s="23" t="s">
        <v>18</v>
      </c>
      <c r="F15" s="28">
        <v>8</v>
      </c>
      <c r="G15" s="15">
        <f t="shared" si="0"/>
        <v>6908</v>
      </c>
      <c r="H15" s="9">
        <f t="shared" si="2"/>
        <v>1487</v>
      </c>
      <c r="I15" s="49">
        <f t="shared" si="3"/>
        <v>0.2743036340158642</v>
      </c>
      <c r="J15" s="10">
        <f>IF(E15="Disk",0,23)</f>
        <v>23</v>
      </c>
      <c r="K15" s="47">
        <f t="shared" si="4"/>
        <v>27.60352403105365</v>
      </c>
      <c r="L15" s="7">
        <f t="shared" si="5"/>
        <v>22.39647596894635</v>
      </c>
      <c r="M15" s="38">
        <f t="shared" si="1"/>
        <v>45.39647596894635</v>
      </c>
    </row>
    <row r="16" spans="2:13" ht="12.75">
      <c r="B16" s="22">
        <v>9</v>
      </c>
      <c r="C16" s="23" t="s">
        <v>3</v>
      </c>
      <c r="D16" s="27">
        <v>118</v>
      </c>
      <c r="E16" s="25" t="s">
        <v>18</v>
      </c>
      <c r="F16" s="26">
        <v>47</v>
      </c>
      <c r="G16" s="15">
        <f t="shared" si="0"/>
        <v>7127</v>
      </c>
      <c r="H16" s="9">
        <f t="shared" si="2"/>
        <v>1706</v>
      </c>
      <c r="I16" s="49">
        <f t="shared" si="3"/>
        <v>0.31470208448625714</v>
      </c>
      <c r="J16" s="10">
        <f>IF(E16="Disk",0,22)</f>
        <v>22</v>
      </c>
      <c r="K16" s="47">
        <f t="shared" si="4"/>
        <v>29.566407575257937</v>
      </c>
      <c r="L16" s="7">
        <f t="shared" si="5"/>
        <v>20.433592424742063</v>
      </c>
      <c r="M16" s="38">
        <f t="shared" si="1"/>
        <v>42.43359242474206</v>
      </c>
    </row>
    <row r="17" spans="2:13" ht="12.75">
      <c r="B17" s="22">
        <v>10</v>
      </c>
      <c r="C17" s="23" t="s">
        <v>88</v>
      </c>
      <c r="D17" s="24">
        <v>121</v>
      </c>
      <c r="E17" s="23" t="s">
        <v>18</v>
      </c>
      <c r="F17" s="28">
        <v>18</v>
      </c>
      <c r="G17" s="15">
        <f t="shared" si="0"/>
        <v>7278</v>
      </c>
      <c r="H17" s="9">
        <f t="shared" si="2"/>
        <v>1857</v>
      </c>
      <c r="I17" s="49">
        <f t="shared" si="3"/>
        <v>0.3425567238516879</v>
      </c>
      <c r="J17" s="10">
        <f>IF(E17="Disk",0,21)</f>
        <v>21</v>
      </c>
      <c r="K17" s="47">
        <f t="shared" si="4"/>
        <v>30.847146628879262</v>
      </c>
      <c r="L17" s="7">
        <f t="shared" si="5"/>
        <v>19.152853371120738</v>
      </c>
      <c r="M17" s="38">
        <f t="shared" si="1"/>
        <v>40.15285337112074</v>
      </c>
    </row>
    <row r="18" spans="2:13" ht="12.75">
      <c r="B18" s="22">
        <v>11</v>
      </c>
      <c r="C18" s="23" t="s">
        <v>34</v>
      </c>
      <c r="D18" s="27">
        <v>121</v>
      </c>
      <c r="E18" s="23" t="s">
        <v>18</v>
      </c>
      <c r="F18" s="28">
        <v>39</v>
      </c>
      <c r="G18" s="15">
        <f t="shared" si="0"/>
        <v>7299</v>
      </c>
      <c r="H18" s="9">
        <f t="shared" si="2"/>
        <v>1878</v>
      </c>
      <c r="I18" s="49">
        <f t="shared" si="3"/>
        <v>0.3464305478693968</v>
      </c>
      <c r="J18" s="10">
        <f>IF(E18="Disk",0,20)</f>
        <v>20</v>
      </c>
      <c r="K18" s="47">
        <f t="shared" si="4"/>
        <v>31.021074730173215</v>
      </c>
      <c r="L18" s="7">
        <f t="shared" si="5"/>
        <v>18.978925269826785</v>
      </c>
      <c r="M18" s="38">
        <f t="shared" si="1"/>
        <v>38.97892526982679</v>
      </c>
    </row>
    <row r="19" spans="2:13" ht="12.75">
      <c r="B19" s="22">
        <v>12</v>
      </c>
      <c r="C19" s="23" t="s">
        <v>144</v>
      </c>
      <c r="D19" s="27">
        <v>130</v>
      </c>
      <c r="E19" s="23" t="s">
        <v>18</v>
      </c>
      <c r="F19" s="28">
        <v>33</v>
      </c>
      <c r="G19" s="15">
        <f t="shared" si="0"/>
        <v>7833</v>
      </c>
      <c r="H19" s="9">
        <f t="shared" si="2"/>
        <v>2412</v>
      </c>
      <c r="I19" s="49">
        <f t="shared" si="3"/>
        <v>0.44493635860542335</v>
      </c>
      <c r="J19" s="10">
        <f>IF(E19="Disk",0,19)</f>
        <v>19</v>
      </c>
      <c r="K19" s="47">
        <f t="shared" si="4"/>
        <v>35.155857683457384</v>
      </c>
      <c r="L19" s="7">
        <f t="shared" si="5"/>
        <v>14.844142316542616</v>
      </c>
      <c r="M19" s="38">
        <f t="shared" si="1"/>
        <v>33.844142316542616</v>
      </c>
    </row>
    <row r="20" spans="2:13" ht="12.75">
      <c r="B20" s="22">
        <v>13</v>
      </c>
      <c r="C20" s="23" t="s">
        <v>86</v>
      </c>
      <c r="D20" s="24"/>
      <c r="E20" s="25" t="s">
        <v>31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0</v>
      </c>
      <c r="K20" s="47">
        <f t="shared" si="4"/>
        <v>50</v>
      </c>
      <c r="L20" s="7">
        <f t="shared" si="5"/>
        <v>0</v>
      </c>
      <c r="M20" s="38">
        <f t="shared" si="1"/>
        <v>0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137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139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32</v>
      </c>
      <c r="D8" s="20">
        <v>50</v>
      </c>
      <c r="E8" s="19" t="s">
        <v>18</v>
      </c>
      <c r="F8" s="21">
        <v>14</v>
      </c>
      <c r="G8" s="5">
        <f aca="true" t="shared" si="0" ref="G8:G39">(D8*60)+F8</f>
        <v>3014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5</v>
      </c>
      <c r="D9" s="24">
        <v>50</v>
      </c>
      <c r="E9" s="25" t="s">
        <v>18</v>
      </c>
      <c r="F9" s="26">
        <v>36</v>
      </c>
      <c r="G9" s="15">
        <f t="shared" si="0"/>
        <v>3036</v>
      </c>
      <c r="H9" s="9">
        <f aca="true" t="shared" si="2" ref="H9:H40">IF(G9&gt;0,G9-$G$8,0)</f>
        <v>22</v>
      </c>
      <c r="I9" s="49">
        <f aca="true" t="shared" si="3" ref="I9:I40">H9/$G$8</f>
        <v>0.0072992700729927005</v>
      </c>
      <c r="J9" s="10">
        <f>IF(E9="Disk",0,40)</f>
        <v>40</v>
      </c>
      <c r="K9" s="47">
        <f aca="true" t="shared" si="4" ref="K9:K40">IF(I9&gt;0,SQRT(I9*1000)*5/3,50)</f>
        <v>4.502860224652493</v>
      </c>
      <c r="L9" s="7">
        <f aca="true" t="shared" si="5" ref="L9:L40">IF(K9&lt;50,(50-K9),0)</f>
        <v>45.497139775347506</v>
      </c>
      <c r="M9" s="38">
        <f t="shared" si="1"/>
        <v>85.4971397753475</v>
      </c>
    </row>
    <row r="10" spans="2:13" ht="12.75">
      <c r="B10" s="22">
        <v>3</v>
      </c>
      <c r="C10" s="23" t="s">
        <v>96</v>
      </c>
      <c r="D10" s="27">
        <v>57</v>
      </c>
      <c r="E10" s="23" t="s">
        <v>18</v>
      </c>
      <c r="F10" s="28">
        <v>50</v>
      </c>
      <c r="G10" s="15">
        <f t="shared" si="0"/>
        <v>3470</v>
      </c>
      <c r="H10" s="9">
        <f t="shared" si="2"/>
        <v>456</v>
      </c>
      <c r="I10" s="49">
        <f t="shared" si="3"/>
        <v>0.1512939615129396</v>
      </c>
      <c r="J10" s="10">
        <f>IF(E10="Disk",0,34)</f>
        <v>34</v>
      </c>
      <c r="K10" s="47">
        <f t="shared" si="4"/>
        <v>20.50026839342866</v>
      </c>
      <c r="L10" s="7">
        <f t="shared" si="5"/>
        <v>29.49973160657134</v>
      </c>
      <c r="M10" s="38">
        <f t="shared" si="1"/>
        <v>63.499731606571345</v>
      </c>
    </row>
    <row r="11" spans="2:13" ht="12.75">
      <c r="B11" s="22">
        <v>4</v>
      </c>
      <c r="C11" s="23" t="s">
        <v>100</v>
      </c>
      <c r="D11" s="27">
        <v>58</v>
      </c>
      <c r="E11" s="23" t="s">
        <v>18</v>
      </c>
      <c r="F11" s="28">
        <v>47</v>
      </c>
      <c r="G11" s="15">
        <f t="shared" si="0"/>
        <v>3527</v>
      </c>
      <c r="H11" s="9">
        <f t="shared" si="2"/>
        <v>513</v>
      </c>
      <c r="I11" s="49">
        <f t="shared" si="3"/>
        <v>0.17020570670205706</v>
      </c>
      <c r="J11" s="10">
        <f>IF(E11="Disk",0,31)</f>
        <v>31</v>
      </c>
      <c r="K11" s="47">
        <f t="shared" si="4"/>
        <v>21.74381819570648</v>
      </c>
      <c r="L11" s="7">
        <f t="shared" si="5"/>
        <v>28.25618180429352</v>
      </c>
      <c r="M11" s="38">
        <f t="shared" si="1"/>
        <v>59.25618180429352</v>
      </c>
    </row>
    <row r="12" spans="2:13" ht="12.75">
      <c r="B12" s="22">
        <v>5</v>
      </c>
      <c r="C12" s="23" t="s">
        <v>87</v>
      </c>
      <c r="D12" s="24">
        <v>60</v>
      </c>
      <c r="E12" s="25" t="s">
        <v>18</v>
      </c>
      <c r="F12" s="26">
        <v>5</v>
      </c>
      <c r="G12" s="15">
        <f t="shared" si="0"/>
        <v>3605</v>
      </c>
      <c r="H12" s="9">
        <f t="shared" si="2"/>
        <v>591</v>
      </c>
      <c r="I12" s="49">
        <f t="shared" si="3"/>
        <v>0.19608493696084936</v>
      </c>
      <c r="J12" s="10">
        <f>IF(E12="Disk",0,28)</f>
        <v>28</v>
      </c>
      <c r="K12" s="47">
        <f t="shared" si="4"/>
        <v>23.33838855719914</v>
      </c>
      <c r="L12" s="7">
        <f t="shared" si="5"/>
        <v>26.66161144280086</v>
      </c>
      <c r="M12" s="38">
        <f t="shared" si="1"/>
        <v>54.66161144280086</v>
      </c>
    </row>
    <row r="13" spans="2:13" ht="12.75">
      <c r="B13" s="22">
        <v>6</v>
      </c>
      <c r="C13" s="23" t="s">
        <v>119</v>
      </c>
      <c r="D13" s="27">
        <v>62</v>
      </c>
      <c r="E13" s="23" t="s">
        <v>18</v>
      </c>
      <c r="F13" s="28">
        <v>16</v>
      </c>
      <c r="G13" s="15">
        <f t="shared" si="0"/>
        <v>3736</v>
      </c>
      <c r="H13" s="9">
        <f t="shared" si="2"/>
        <v>722</v>
      </c>
      <c r="I13" s="49">
        <f t="shared" si="3"/>
        <v>0.23954877239548772</v>
      </c>
      <c r="J13" s="10">
        <f>IF(E13="Disk",0,26)</f>
        <v>26</v>
      </c>
      <c r="K13" s="47">
        <f t="shared" si="4"/>
        <v>25.795605374833375</v>
      </c>
      <c r="L13" s="7">
        <f t="shared" si="5"/>
        <v>24.204394625166625</v>
      </c>
      <c r="M13" s="38">
        <f t="shared" si="1"/>
        <v>50.20439462516663</v>
      </c>
    </row>
    <row r="14" spans="2:13" ht="12.75">
      <c r="B14" s="22">
        <v>7</v>
      </c>
      <c r="C14" s="29" t="s">
        <v>147</v>
      </c>
      <c r="D14" s="24">
        <v>64</v>
      </c>
      <c r="E14" s="25" t="s">
        <v>18</v>
      </c>
      <c r="F14" s="26">
        <v>46</v>
      </c>
      <c r="G14" s="15">
        <f t="shared" si="0"/>
        <v>3886</v>
      </c>
      <c r="H14" s="9">
        <f t="shared" si="2"/>
        <v>872</v>
      </c>
      <c r="I14" s="49">
        <f t="shared" si="3"/>
        <v>0.28931652289316523</v>
      </c>
      <c r="J14" s="10">
        <f>IF(E14="Disk",0,24)</f>
        <v>24</v>
      </c>
      <c r="K14" s="47">
        <f t="shared" si="4"/>
        <v>28.348844915385357</v>
      </c>
      <c r="L14" s="7">
        <f t="shared" si="5"/>
        <v>21.651155084614643</v>
      </c>
      <c r="M14" s="38">
        <f t="shared" si="1"/>
        <v>45.65115508461464</v>
      </c>
    </row>
    <row r="15" spans="2:13" ht="12.75">
      <c r="B15" s="22">
        <v>8</v>
      </c>
      <c r="C15" s="23" t="s">
        <v>148</v>
      </c>
      <c r="D15" s="27">
        <v>67</v>
      </c>
      <c r="E15" s="23" t="s">
        <v>18</v>
      </c>
      <c r="F15" s="28">
        <v>23</v>
      </c>
      <c r="G15" s="15">
        <f t="shared" si="0"/>
        <v>4043</v>
      </c>
      <c r="H15" s="9">
        <f t="shared" si="2"/>
        <v>1029</v>
      </c>
      <c r="I15" s="49">
        <f t="shared" si="3"/>
        <v>0.3414067684140677</v>
      </c>
      <c r="J15" s="10">
        <f>IF(E15="Disk",0,23)</f>
        <v>23</v>
      </c>
      <c r="K15" s="47">
        <f t="shared" si="4"/>
        <v>30.795326503927853</v>
      </c>
      <c r="L15" s="7">
        <f t="shared" si="5"/>
        <v>19.204673496072147</v>
      </c>
      <c r="M15" s="38">
        <f t="shared" si="1"/>
        <v>42.20467349607215</v>
      </c>
    </row>
    <row r="16" spans="2:13" ht="12.75">
      <c r="B16" s="22">
        <v>9</v>
      </c>
      <c r="C16" s="23" t="s">
        <v>149</v>
      </c>
      <c r="D16" s="27">
        <v>68</v>
      </c>
      <c r="E16" s="25" t="s">
        <v>18</v>
      </c>
      <c r="F16" s="26">
        <v>2</v>
      </c>
      <c r="G16" s="15">
        <f t="shared" si="0"/>
        <v>4082</v>
      </c>
      <c r="H16" s="9">
        <f t="shared" si="2"/>
        <v>1068</v>
      </c>
      <c r="I16" s="49">
        <f t="shared" si="3"/>
        <v>0.3543463835434638</v>
      </c>
      <c r="J16" s="10">
        <f>IF(E16="Disk",0,22)</f>
        <v>22</v>
      </c>
      <c r="K16" s="47">
        <f t="shared" si="4"/>
        <v>31.373484183988158</v>
      </c>
      <c r="L16" s="7">
        <f t="shared" si="5"/>
        <v>18.626515816011842</v>
      </c>
      <c r="M16" s="38">
        <f t="shared" si="1"/>
        <v>40.626515816011846</v>
      </c>
    </row>
    <row r="17" spans="2:13" ht="12.75">
      <c r="B17" s="22">
        <v>10</v>
      </c>
      <c r="C17" s="23" t="s">
        <v>105</v>
      </c>
      <c r="D17" s="24">
        <v>72</v>
      </c>
      <c r="E17" s="23" t="s">
        <v>18</v>
      </c>
      <c r="F17" s="28">
        <v>16</v>
      </c>
      <c r="G17" s="15">
        <f t="shared" si="0"/>
        <v>4336</v>
      </c>
      <c r="H17" s="9">
        <f t="shared" si="2"/>
        <v>1322</v>
      </c>
      <c r="I17" s="49">
        <f t="shared" si="3"/>
        <v>0.43861977438619776</v>
      </c>
      <c r="J17" s="10">
        <f>IF(E17="Disk",0,21)</f>
        <v>21</v>
      </c>
      <c r="K17" s="47">
        <f t="shared" si="4"/>
        <v>34.905418808315176</v>
      </c>
      <c r="L17" s="7">
        <f t="shared" si="5"/>
        <v>15.094581191684824</v>
      </c>
      <c r="M17" s="38">
        <f t="shared" si="1"/>
        <v>36.094581191684824</v>
      </c>
    </row>
    <row r="18" spans="2:13" ht="12.75">
      <c r="B18" s="22">
        <v>11</v>
      </c>
      <c r="C18" s="23" t="s">
        <v>150</v>
      </c>
      <c r="D18" s="27">
        <v>76</v>
      </c>
      <c r="E18" s="23" t="s">
        <v>18</v>
      </c>
      <c r="F18" s="28">
        <v>42</v>
      </c>
      <c r="G18" s="15">
        <f t="shared" si="0"/>
        <v>4602</v>
      </c>
      <c r="H18" s="9">
        <f t="shared" si="2"/>
        <v>1588</v>
      </c>
      <c r="I18" s="49">
        <f t="shared" si="3"/>
        <v>0.5268745852687459</v>
      </c>
      <c r="J18" s="10">
        <f>IF(E18="Disk",0,20)</f>
        <v>20</v>
      </c>
      <c r="K18" s="47">
        <f t="shared" si="4"/>
        <v>38.25624804702371</v>
      </c>
      <c r="L18" s="7">
        <f t="shared" si="5"/>
        <v>11.74375195297629</v>
      </c>
      <c r="M18" s="38">
        <f t="shared" si="1"/>
        <v>31.74375195297629</v>
      </c>
    </row>
    <row r="19" spans="2:13" ht="12.75">
      <c r="B19" s="22">
        <v>12</v>
      </c>
      <c r="C19" s="23" t="s">
        <v>43</v>
      </c>
      <c r="D19" s="27">
        <v>80</v>
      </c>
      <c r="E19" s="23" t="s">
        <v>18</v>
      </c>
      <c r="F19" s="28">
        <v>14</v>
      </c>
      <c r="G19" s="15">
        <f t="shared" si="0"/>
        <v>4814</v>
      </c>
      <c r="H19" s="9">
        <f t="shared" si="2"/>
        <v>1800</v>
      </c>
      <c r="I19" s="49">
        <f t="shared" si="3"/>
        <v>0.59721300597213</v>
      </c>
      <c r="J19" s="10">
        <f>IF(E19="Disk",0,19)</f>
        <v>19</v>
      </c>
      <c r="K19" s="47">
        <f t="shared" si="4"/>
        <v>40.72990322342112</v>
      </c>
      <c r="L19" s="7">
        <f t="shared" si="5"/>
        <v>9.270096776578882</v>
      </c>
      <c r="M19" s="38">
        <f t="shared" si="1"/>
        <v>28.27009677657888</v>
      </c>
    </row>
    <row r="20" spans="2:13" ht="12.75">
      <c r="B20" s="22">
        <v>13</v>
      </c>
      <c r="C20" s="23" t="s">
        <v>151</v>
      </c>
      <c r="D20" s="24">
        <v>84</v>
      </c>
      <c r="E20" s="25" t="s">
        <v>18</v>
      </c>
      <c r="F20" s="26">
        <v>45</v>
      </c>
      <c r="G20" s="15">
        <f t="shared" si="0"/>
        <v>5085</v>
      </c>
      <c r="H20" s="9">
        <f t="shared" si="2"/>
        <v>2071</v>
      </c>
      <c r="I20" s="49">
        <f t="shared" si="3"/>
        <v>0.6871267418712674</v>
      </c>
      <c r="J20" s="10">
        <f>IF(E20="Disk",0,18)</f>
        <v>18</v>
      </c>
      <c r="K20" s="47">
        <f t="shared" si="4"/>
        <v>43.688504141099344</v>
      </c>
      <c r="L20" s="7">
        <f t="shared" si="5"/>
        <v>6.311495858900656</v>
      </c>
      <c r="M20" s="38">
        <f t="shared" si="1"/>
        <v>24.311495858900656</v>
      </c>
    </row>
    <row r="21" spans="2:13" ht="12.75">
      <c r="B21" s="22">
        <v>14</v>
      </c>
      <c r="C21" s="23" t="s">
        <v>152</v>
      </c>
      <c r="D21" s="27">
        <v>88</v>
      </c>
      <c r="E21" s="23" t="s">
        <v>18</v>
      </c>
      <c r="F21" s="28">
        <v>29</v>
      </c>
      <c r="G21" s="15">
        <f t="shared" si="0"/>
        <v>5309</v>
      </c>
      <c r="H21" s="9">
        <f t="shared" si="2"/>
        <v>2295</v>
      </c>
      <c r="I21" s="49">
        <f t="shared" si="3"/>
        <v>0.7614465826144659</v>
      </c>
      <c r="J21" s="10">
        <f>IF(E21="Disk",0,17)</f>
        <v>17</v>
      </c>
      <c r="K21" s="47">
        <f t="shared" si="4"/>
        <v>45.99053594111829</v>
      </c>
      <c r="L21" s="7">
        <f t="shared" si="5"/>
        <v>4.009464058881711</v>
      </c>
      <c r="M21" s="38">
        <f t="shared" si="1"/>
        <v>21.00946405888171</v>
      </c>
    </row>
    <row r="22" spans="2:13" ht="12.75">
      <c r="B22" s="22">
        <v>15</v>
      </c>
      <c r="C22" s="23" t="s">
        <v>153</v>
      </c>
      <c r="D22" s="27"/>
      <c r="E22" s="23" t="s">
        <v>31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0</v>
      </c>
      <c r="K22" s="47">
        <f t="shared" si="4"/>
        <v>50</v>
      </c>
      <c r="L22" s="7">
        <f t="shared" si="5"/>
        <v>0</v>
      </c>
      <c r="M22" s="38">
        <f t="shared" si="1"/>
        <v>0</v>
      </c>
    </row>
    <row r="23" spans="2:13" ht="12.75">
      <c r="B23" s="22">
        <v>16</v>
      </c>
      <c r="C23" s="23" t="s">
        <v>154</v>
      </c>
      <c r="D23" s="27"/>
      <c r="E23" s="23" t="s">
        <v>31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0</v>
      </c>
      <c r="K23" s="47">
        <f t="shared" si="4"/>
        <v>50</v>
      </c>
      <c r="L23" s="7">
        <f t="shared" si="5"/>
        <v>0</v>
      </c>
      <c r="M23" s="38">
        <f t="shared" si="1"/>
        <v>0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167</v>
      </c>
      <c r="C2" s="2"/>
    </row>
    <row r="3" spans="2:4" ht="12.75">
      <c r="B3" s="136" t="s">
        <v>168</v>
      </c>
      <c r="C3" s="136"/>
      <c r="D3" s="136"/>
    </row>
    <row r="4" spans="2:3" ht="12.75">
      <c r="B4" s="3" t="s">
        <v>169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20" t="s">
        <v>82</v>
      </c>
      <c r="D8" s="20">
        <v>54</v>
      </c>
      <c r="E8" s="19" t="s">
        <v>18</v>
      </c>
      <c r="F8" s="21">
        <v>35</v>
      </c>
      <c r="G8" s="5">
        <f aca="true" t="shared" si="0" ref="G8:G19">(D8*60)+F8</f>
        <v>3275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19">SUM(J8+L8)</f>
        <v>100</v>
      </c>
    </row>
    <row r="9" spans="2:13" ht="12.75">
      <c r="B9" s="22">
        <v>2</v>
      </c>
      <c r="C9" s="118" t="s">
        <v>176</v>
      </c>
      <c r="D9" s="24">
        <v>59</v>
      </c>
      <c r="E9" s="25" t="s">
        <v>18</v>
      </c>
      <c r="F9" s="26">
        <v>6</v>
      </c>
      <c r="G9" s="15">
        <f t="shared" si="0"/>
        <v>3546</v>
      </c>
      <c r="H9" s="9">
        <f aca="true" t="shared" si="2" ref="H9:H19">IF(G9&gt;0,G9-$G$8,0)</f>
        <v>271</v>
      </c>
      <c r="I9" s="49">
        <f aca="true" t="shared" si="3" ref="I9:I19">H9/$G$8</f>
        <v>0.08274809160305344</v>
      </c>
      <c r="J9" s="10">
        <f>IF(E9="Disk",0,40)</f>
        <v>40</v>
      </c>
      <c r="K9" s="47">
        <f aca="true" t="shared" si="4" ref="K9:K19">IF(I9&gt;0,SQRT(I9*1000)*5/3,50)</f>
        <v>15.160996339570886</v>
      </c>
      <c r="L9" s="7">
        <f aca="true" t="shared" si="5" ref="L9:L19">IF(K9&lt;50,(50-K9),0)</f>
        <v>34.839003660429114</v>
      </c>
      <c r="M9" s="38">
        <f t="shared" si="1"/>
        <v>74.83900366042911</v>
      </c>
    </row>
    <row r="10" spans="2:13" ht="12.75">
      <c r="B10" s="22">
        <v>3</v>
      </c>
      <c r="C10" s="118" t="s">
        <v>8</v>
      </c>
      <c r="D10" s="27">
        <v>59</v>
      </c>
      <c r="E10" s="23" t="s">
        <v>18</v>
      </c>
      <c r="F10" s="28">
        <v>16</v>
      </c>
      <c r="G10" s="15">
        <f t="shared" si="0"/>
        <v>3556</v>
      </c>
      <c r="H10" s="9">
        <f t="shared" si="2"/>
        <v>281</v>
      </c>
      <c r="I10" s="49">
        <f t="shared" si="3"/>
        <v>0.08580152671755725</v>
      </c>
      <c r="J10" s="10">
        <f>IF(E10="Disk",0,34)</f>
        <v>34</v>
      </c>
      <c r="K10" s="47">
        <f t="shared" si="4"/>
        <v>15.438185586895786</v>
      </c>
      <c r="L10" s="7">
        <f t="shared" si="5"/>
        <v>34.561814413104216</v>
      </c>
      <c r="M10" s="38">
        <f t="shared" si="1"/>
        <v>68.56181441310422</v>
      </c>
    </row>
    <row r="11" spans="2:13" ht="12.75">
      <c r="B11" s="22">
        <v>4</v>
      </c>
      <c r="C11" s="118" t="s">
        <v>86</v>
      </c>
      <c r="D11" s="27">
        <v>60</v>
      </c>
      <c r="E11" s="23" t="s">
        <v>18</v>
      </c>
      <c r="F11" s="28">
        <v>49</v>
      </c>
      <c r="G11" s="15">
        <f t="shared" si="0"/>
        <v>3649</v>
      </c>
      <c r="H11" s="9">
        <f t="shared" si="2"/>
        <v>374</v>
      </c>
      <c r="I11" s="49">
        <f t="shared" si="3"/>
        <v>0.11419847328244274</v>
      </c>
      <c r="J11" s="10">
        <f>IF(E11="Disk",0,31)</f>
        <v>31</v>
      </c>
      <c r="K11" s="47">
        <f t="shared" si="4"/>
        <v>17.810614288679623</v>
      </c>
      <c r="L11" s="7">
        <f t="shared" si="5"/>
        <v>32.18938571132038</v>
      </c>
      <c r="M11" s="38">
        <f t="shared" si="1"/>
        <v>63.18938571132038</v>
      </c>
    </row>
    <row r="12" spans="2:13" ht="12.75">
      <c r="B12" s="22">
        <v>5</v>
      </c>
      <c r="C12" s="118" t="s">
        <v>135</v>
      </c>
      <c r="D12" s="24">
        <v>61</v>
      </c>
      <c r="E12" s="25" t="s">
        <v>18</v>
      </c>
      <c r="F12" s="26">
        <v>7</v>
      </c>
      <c r="G12" s="15">
        <f t="shared" si="0"/>
        <v>3667</v>
      </c>
      <c r="H12" s="9">
        <f t="shared" si="2"/>
        <v>392</v>
      </c>
      <c r="I12" s="49">
        <f t="shared" si="3"/>
        <v>0.11969465648854961</v>
      </c>
      <c r="J12" s="10">
        <f>IF(E12="Disk",0,28)</f>
        <v>28</v>
      </c>
      <c r="K12" s="47">
        <f t="shared" si="4"/>
        <v>18.234175520506483</v>
      </c>
      <c r="L12" s="7">
        <f t="shared" si="5"/>
        <v>31.765824479493517</v>
      </c>
      <c r="M12" s="38">
        <f t="shared" si="1"/>
        <v>59.76582447949352</v>
      </c>
    </row>
    <row r="13" spans="2:13" ht="12.75">
      <c r="B13" s="22">
        <v>6</v>
      </c>
      <c r="C13" s="118" t="s">
        <v>87</v>
      </c>
      <c r="D13" s="27">
        <v>64</v>
      </c>
      <c r="E13" s="23" t="s">
        <v>18</v>
      </c>
      <c r="F13" s="28">
        <v>59</v>
      </c>
      <c r="G13" s="15">
        <f t="shared" si="0"/>
        <v>3899</v>
      </c>
      <c r="H13" s="9">
        <f t="shared" si="2"/>
        <v>624</v>
      </c>
      <c r="I13" s="49">
        <f t="shared" si="3"/>
        <v>0.19053435114503817</v>
      </c>
      <c r="J13" s="10">
        <f>IF(E13="Disk",0,26)</f>
        <v>26</v>
      </c>
      <c r="K13" s="47">
        <f t="shared" si="4"/>
        <v>23.00569682739462</v>
      </c>
      <c r="L13" s="7">
        <f t="shared" si="5"/>
        <v>26.99430317260538</v>
      </c>
      <c r="M13" s="38">
        <f t="shared" si="1"/>
        <v>52.994303172605385</v>
      </c>
    </row>
    <row r="14" spans="2:13" ht="12.75">
      <c r="B14" s="22">
        <v>7</v>
      </c>
      <c r="C14" s="118" t="s">
        <v>177</v>
      </c>
      <c r="D14" s="24">
        <v>65</v>
      </c>
      <c r="E14" s="25" t="s">
        <v>18</v>
      </c>
      <c r="F14" s="26">
        <v>59</v>
      </c>
      <c r="G14" s="15">
        <f t="shared" si="0"/>
        <v>3959</v>
      </c>
      <c r="H14" s="9">
        <f t="shared" si="2"/>
        <v>684</v>
      </c>
      <c r="I14" s="49">
        <f t="shared" si="3"/>
        <v>0.20885496183206106</v>
      </c>
      <c r="J14" s="10">
        <f>IF(E14="Disk",0,24)</f>
        <v>24</v>
      </c>
      <c r="K14" s="47">
        <f t="shared" si="4"/>
        <v>24.086358623829486</v>
      </c>
      <c r="L14" s="7">
        <f t="shared" si="5"/>
        <v>25.913641376170514</v>
      </c>
      <c r="M14" s="38">
        <f t="shared" si="1"/>
        <v>49.91364137617052</v>
      </c>
    </row>
    <row r="15" spans="2:13" ht="12.75">
      <c r="B15" s="22">
        <v>8</v>
      </c>
      <c r="C15" s="118" t="s">
        <v>88</v>
      </c>
      <c r="D15" s="27">
        <v>71</v>
      </c>
      <c r="E15" s="121" t="s">
        <v>18</v>
      </c>
      <c r="F15" s="28">
        <v>20</v>
      </c>
      <c r="G15" s="15">
        <f t="shared" si="0"/>
        <v>4280</v>
      </c>
      <c r="H15" s="9">
        <f t="shared" si="2"/>
        <v>1005</v>
      </c>
      <c r="I15" s="49">
        <f t="shared" si="3"/>
        <v>0.3068702290076336</v>
      </c>
      <c r="J15" s="10">
        <f>IF(E15="Disk",0,22)</f>
        <v>22</v>
      </c>
      <c r="K15" s="47">
        <f t="shared" si="4"/>
        <v>29.19618644273567</v>
      </c>
      <c r="L15" s="7">
        <f t="shared" si="5"/>
        <v>20.80381355726433</v>
      </c>
      <c r="M15" s="38">
        <f t="shared" si="1"/>
        <v>42.803813557264334</v>
      </c>
    </row>
    <row r="16" spans="2:13" ht="12.75">
      <c r="B16" s="22">
        <v>9</v>
      </c>
      <c r="C16" s="118" t="s">
        <v>179</v>
      </c>
      <c r="D16" s="27">
        <v>71</v>
      </c>
      <c r="E16" s="25" t="s">
        <v>18</v>
      </c>
      <c r="F16" s="26">
        <v>35</v>
      </c>
      <c r="G16" s="15">
        <f t="shared" si="0"/>
        <v>4295</v>
      </c>
      <c r="H16" s="9">
        <f t="shared" si="2"/>
        <v>1020</v>
      </c>
      <c r="I16" s="49">
        <f t="shared" si="3"/>
        <v>0.3114503816793893</v>
      </c>
      <c r="J16" s="10">
        <f>IF(E16="Disk",0,21)</f>
        <v>21</v>
      </c>
      <c r="K16" s="47">
        <f t="shared" si="4"/>
        <v>29.413261449717112</v>
      </c>
      <c r="L16" s="7">
        <f t="shared" si="5"/>
        <v>20.586738550282888</v>
      </c>
      <c r="M16" s="38">
        <f t="shared" si="1"/>
        <v>41.58673855028289</v>
      </c>
    </row>
    <row r="17" spans="2:13" ht="12.75">
      <c r="B17" s="22">
        <v>10</v>
      </c>
      <c r="C17" s="118" t="s">
        <v>178</v>
      </c>
      <c r="D17" s="24"/>
      <c r="E17" s="23" t="s">
        <v>31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IF(E17="Disk",0,23)</f>
        <v>0</v>
      </c>
      <c r="K17" s="47">
        <f t="shared" si="4"/>
        <v>50</v>
      </c>
      <c r="L17" s="7">
        <f t="shared" si="5"/>
        <v>0</v>
      </c>
      <c r="M17" s="38">
        <f t="shared" si="1"/>
        <v>0</v>
      </c>
    </row>
    <row r="18" spans="2:13" ht="12.75">
      <c r="B18" s="22">
        <v>11</v>
      </c>
      <c r="C18" s="118" t="s">
        <v>180</v>
      </c>
      <c r="D18" s="27"/>
      <c r="E18" s="23" t="s">
        <v>31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0</v>
      </c>
      <c r="K18" s="47">
        <f t="shared" si="4"/>
        <v>50</v>
      </c>
      <c r="L18" s="7">
        <f t="shared" si="5"/>
        <v>0</v>
      </c>
      <c r="M18" s="38">
        <f t="shared" si="1"/>
        <v>0</v>
      </c>
    </row>
    <row r="19" spans="2:13" ht="12.75">
      <c r="B19" s="22">
        <v>12</v>
      </c>
      <c r="C19" s="118" t="s">
        <v>181</v>
      </c>
      <c r="D19" s="27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2">
        <v>13</v>
      </c>
      <c r="C20" s="23"/>
      <c r="D20" s="24"/>
      <c r="E20" s="25" t="s">
        <v>18</v>
      </c>
      <c r="F20" s="26"/>
      <c r="G20" s="15">
        <f aca="true" t="shared" si="6" ref="G20:G39">(D20*60)+F20</f>
        <v>0</v>
      </c>
      <c r="H20" s="9">
        <f aca="true" t="shared" si="7" ref="H20:H40">IF(G20&gt;0,G20-$G$8,0)</f>
        <v>0</v>
      </c>
      <c r="I20" s="49">
        <f aca="true" t="shared" si="8" ref="I20:I40">H20/$G$8</f>
        <v>0</v>
      </c>
      <c r="J20" s="10">
        <f>IF(E20="Disk",0,18)</f>
        <v>18</v>
      </c>
      <c r="K20" s="47">
        <f aca="true" t="shared" si="9" ref="K20:K40">IF(I20&gt;0,SQRT(I20*1000)*5/3,50)</f>
        <v>50</v>
      </c>
      <c r="L20" s="7">
        <f aca="true" t="shared" si="10" ref="L20:L40">IF(K20&lt;50,(50-K20),0)</f>
        <v>0</v>
      </c>
      <c r="M20" s="38">
        <f aca="true" t="shared" si="11" ref="M20:M39">SUM(J20+L20)</f>
        <v>18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6"/>
        <v>0</v>
      </c>
      <c r="H21" s="9">
        <f t="shared" si="7"/>
        <v>0</v>
      </c>
      <c r="I21" s="49">
        <f t="shared" si="8"/>
        <v>0</v>
      </c>
      <c r="J21" s="10">
        <f>IF(E21="Disk",0,17)</f>
        <v>17</v>
      </c>
      <c r="K21" s="47">
        <f t="shared" si="9"/>
        <v>50</v>
      </c>
      <c r="L21" s="7">
        <f t="shared" si="10"/>
        <v>0</v>
      </c>
      <c r="M21" s="38">
        <f t="shared" si="1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6"/>
        <v>0</v>
      </c>
      <c r="H22" s="9">
        <f t="shared" si="7"/>
        <v>0</v>
      </c>
      <c r="I22" s="49">
        <f t="shared" si="8"/>
        <v>0</v>
      </c>
      <c r="J22" s="10">
        <f>IF(E22="Disk",0,16)</f>
        <v>16</v>
      </c>
      <c r="K22" s="47">
        <f t="shared" si="9"/>
        <v>50</v>
      </c>
      <c r="L22" s="7">
        <f t="shared" si="10"/>
        <v>0</v>
      </c>
      <c r="M22" s="38">
        <f t="shared" si="1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6"/>
        <v>0</v>
      </c>
      <c r="H23" s="9">
        <f t="shared" si="7"/>
        <v>0</v>
      </c>
      <c r="I23" s="49">
        <f t="shared" si="8"/>
        <v>0</v>
      </c>
      <c r="J23" s="10">
        <f>IF(E23="Disk",0,15)</f>
        <v>15</v>
      </c>
      <c r="K23" s="47">
        <f t="shared" si="9"/>
        <v>50</v>
      </c>
      <c r="L23" s="7">
        <f t="shared" si="10"/>
        <v>0</v>
      </c>
      <c r="M23" s="38">
        <f t="shared" si="1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6"/>
        <v>0</v>
      </c>
      <c r="H24" s="9">
        <f t="shared" si="7"/>
        <v>0</v>
      </c>
      <c r="I24" s="49">
        <f t="shared" si="8"/>
        <v>0</v>
      </c>
      <c r="J24" s="10">
        <f>IF(E24="Disk",0,14)</f>
        <v>14</v>
      </c>
      <c r="K24" s="47">
        <f t="shared" si="9"/>
        <v>50</v>
      </c>
      <c r="L24" s="7">
        <f t="shared" si="10"/>
        <v>0</v>
      </c>
      <c r="M24" s="38">
        <f t="shared" si="1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6"/>
        <v>0</v>
      </c>
      <c r="H25" s="9">
        <f t="shared" si="7"/>
        <v>0</v>
      </c>
      <c r="I25" s="49">
        <f t="shared" si="8"/>
        <v>0</v>
      </c>
      <c r="J25" s="10">
        <f>IF(E25="Disk",0,13)</f>
        <v>13</v>
      </c>
      <c r="K25" s="47">
        <f t="shared" si="9"/>
        <v>50</v>
      </c>
      <c r="L25" s="7">
        <f t="shared" si="10"/>
        <v>0</v>
      </c>
      <c r="M25" s="38">
        <f t="shared" si="1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6"/>
        <v>0</v>
      </c>
      <c r="H26" s="9">
        <f t="shared" si="7"/>
        <v>0</v>
      </c>
      <c r="I26" s="49">
        <f t="shared" si="8"/>
        <v>0</v>
      </c>
      <c r="J26" s="10">
        <f>IF(E26="Disk",0,12)</f>
        <v>12</v>
      </c>
      <c r="K26" s="47">
        <f t="shared" si="9"/>
        <v>50</v>
      </c>
      <c r="L26" s="7">
        <f t="shared" si="10"/>
        <v>0</v>
      </c>
      <c r="M26" s="38">
        <f t="shared" si="1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6"/>
        <v>0</v>
      </c>
      <c r="H27" s="9">
        <f t="shared" si="7"/>
        <v>0</v>
      </c>
      <c r="I27" s="49">
        <f t="shared" si="8"/>
        <v>0</v>
      </c>
      <c r="J27" s="10">
        <f>IF(E27="Disk",0,11)</f>
        <v>11</v>
      </c>
      <c r="K27" s="47">
        <f t="shared" si="9"/>
        <v>50</v>
      </c>
      <c r="L27" s="7">
        <f t="shared" si="10"/>
        <v>0</v>
      </c>
      <c r="M27" s="38">
        <f t="shared" si="1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6"/>
        <v>0</v>
      </c>
      <c r="H28" s="9">
        <f t="shared" si="7"/>
        <v>0</v>
      </c>
      <c r="I28" s="49">
        <f t="shared" si="8"/>
        <v>0</v>
      </c>
      <c r="J28" s="10">
        <f>IF(E28="Disk",0,10)</f>
        <v>10</v>
      </c>
      <c r="K28" s="47">
        <f t="shared" si="9"/>
        <v>50</v>
      </c>
      <c r="L28" s="7">
        <f t="shared" si="10"/>
        <v>0</v>
      </c>
      <c r="M28" s="38">
        <f t="shared" si="1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6"/>
        <v>0</v>
      </c>
      <c r="H29" s="9">
        <f t="shared" si="7"/>
        <v>0</v>
      </c>
      <c r="I29" s="49">
        <f t="shared" si="8"/>
        <v>0</v>
      </c>
      <c r="J29" s="10">
        <f>IF(E29="Disk",0,9)</f>
        <v>9</v>
      </c>
      <c r="K29" s="47">
        <f t="shared" si="9"/>
        <v>50</v>
      </c>
      <c r="L29" s="7">
        <f t="shared" si="10"/>
        <v>0</v>
      </c>
      <c r="M29" s="38">
        <f t="shared" si="1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6"/>
        <v>0</v>
      </c>
      <c r="H30" s="9">
        <f t="shared" si="7"/>
        <v>0</v>
      </c>
      <c r="I30" s="49">
        <f t="shared" si="8"/>
        <v>0</v>
      </c>
      <c r="J30" s="10">
        <f>IF(E30="Disk",0,8)</f>
        <v>8</v>
      </c>
      <c r="K30" s="47">
        <f t="shared" si="9"/>
        <v>50</v>
      </c>
      <c r="L30" s="7">
        <f t="shared" si="10"/>
        <v>0</v>
      </c>
      <c r="M30" s="38">
        <f t="shared" si="1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6"/>
        <v>0</v>
      </c>
      <c r="H31" s="9">
        <f t="shared" si="7"/>
        <v>0</v>
      </c>
      <c r="I31" s="49">
        <f t="shared" si="8"/>
        <v>0</v>
      </c>
      <c r="J31" s="10">
        <f>IF(E31="Disk",0,7)</f>
        <v>7</v>
      </c>
      <c r="K31" s="47">
        <f t="shared" si="9"/>
        <v>50</v>
      </c>
      <c r="L31" s="7">
        <f t="shared" si="10"/>
        <v>0</v>
      </c>
      <c r="M31" s="38">
        <f t="shared" si="1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6"/>
        <v>0</v>
      </c>
      <c r="H32" s="9">
        <f t="shared" si="7"/>
        <v>0</v>
      </c>
      <c r="I32" s="49">
        <f t="shared" si="8"/>
        <v>0</v>
      </c>
      <c r="J32" s="10">
        <f>IF(E32="Disk",0,6)</f>
        <v>6</v>
      </c>
      <c r="K32" s="47">
        <f t="shared" si="9"/>
        <v>50</v>
      </c>
      <c r="L32" s="7">
        <f t="shared" si="10"/>
        <v>0</v>
      </c>
      <c r="M32" s="38">
        <f t="shared" si="1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6"/>
        <v>0</v>
      </c>
      <c r="H33" s="9">
        <f t="shared" si="7"/>
        <v>0</v>
      </c>
      <c r="I33" s="49">
        <f t="shared" si="8"/>
        <v>0</v>
      </c>
      <c r="J33" s="10">
        <f>IF(E33="Disk",0,5)</f>
        <v>5</v>
      </c>
      <c r="K33" s="47">
        <f t="shared" si="9"/>
        <v>50</v>
      </c>
      <c r="L33" s="7">
        <f t="shared" si="10"/>
        <v>0</v>
      </c>
      <c r="M33" s="38">
        <f t="shared" si="1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6"/>
        <v>0</v>
      </c>
      <c r="H34" s="9">
        <f t="shared" si="7"/>
        <v>0</v>
      </c>
      <c r="I34" s="49">
        <f t="shared" si="8"/>
        <v>0</v>
      </c>
      <c r="J34" s="10">
        <f>IF(E34="Disk",0,4)</f>
        <v>4</v>
      </c>
      <c r="K34" s="47">
        <f t="shared" si="9"/>
        <v>50</v>
      </c>
      <c r="L34" s="7">
        <f t="shared" si="10"/>
        <v>0</v>
      </c>
      <c r="M34" s="38">
        <f t="shared" si="1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6"/>
        <v>0</v>
      </c>
      <c r="H35" s="9">
        <f t="shared" si="7"/>
        <v>0</v>
      </c>
      <c r="I35" s="49">
        <f t="shared" si="8"/>
        <v>0</v>
      </c>
      <c r="J35" s="10">
        <f>IF(E35="Disk",0,3)</f>
        <v>3</v>
      </c>
      <c r="K35" s="47">
        <f t="shared" si="9"/>
        <v>50</v>
      </c>
      <c r="L35" s="7">
        <f t="shared" si="10"/>
        <v>0</v>
      </c>
      <c r="M35" s="38">
        <f t="shared" si="1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6"/>
        <v>0</v>
      </c>
      <c r="H36" s="9">
        <f t="shared" si="7"/>
        <v>0</v>
      </c>
      <c r="I36" s="49">
        <f t="shared" si="8"/>
        <v>0</v>
      </c>
      <c r="J36" s="10">
        <f>IF(E36="Disk",0,2)</f>
        <v>2</v>
      </c>
      <c r="K36" s="47">
        <f t="shared" si="9"/>
        <v>50</v>
      </c>
      <c r="L36" s="7">
        <f t="shared" si="10"/>
        <v>0</v>
      </c>
      <c r="M36" s="38">
        <f t="shared" si="1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6"/>
        <v>0</v>
      </c>
      <c r="H37" s="9">
        <f t="shared" si="7"/>
        <v>0</v>
      </c>
      <c r="I37" s="49">
        <f t="shared" si="8"/>
        <v>0</v>
      </c>
      <c r="J37" s="10">
        <f>IF(E37="Disk",0,1)</f>
        <v>1</v>
      </c>
      <c r="K37" s="47">
        <f t="shared" si="9"/>
        <v>50</v>
      </c>
      <c r="L37" s="7">
        <f t="shared" si="10"/>
        <v>0</v>
      </c>
      <c r="M37" s="38">
        <f t="shared" si="1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6"/>
        <v>0</v>
      </c>
      <c r="H38" s="9">
        <f t="shared" si="7"/>
        <v>0</v>
      </c>
      <c r="I38" s="49">
        <f t="shared" si="8"/>
        <v>0</v>
      </c>
      <c r="J38" s="9">
        <v>0</v>
      </c>
      <c r="K38" s="47">
        <f t="shared" si="9"/>
        <v>50</v>
      </c>
      <c r="L38" s="7">
        <f t="shared" si="10"/>
        <v>0</v>
      </c>
      <c r="M38" s="38">
        <f t="shared" si="1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6"/>
        <v>0</v>
      </c>
      <c r="H39" s="9">
        <f t="shared" si="7"/>
        <v>0</v>
      </c>
      <c r="I39" s="49">
        <f t="shared" si="8"/>
        <v>0</v>
      </c>
      <c r="J39" s="9">
        <v>0</v>
      </c>
      <c r="K39" s="47">
        <f t="shared" si="9"/>
        <v>50</v>
      </c>
      <c r="L39" s="7">
        <f t="shared" si="10"/>
        <v>0</v>
      </c>
      <c r="M39" s="38">
        <f t="shared" si="1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12" ref="G40:G57">(D40*60)+F40</f>
        <v>0</v>
      </c>
      <c r="H40" s="9">
        <f t="shared" si="7"/>
        <v>0</v>
      </c>
      <c r="I40" s="49">
        <f t="shared" si="8"/>
        <v>0</v>
      </c>
      <c r="J40" s="9">
        <v>0</v>
      </c>
      <c r="K40" s="47">
        <f t="shared" si="9"/>
        <v>50</v>
      </c>
      <c r="L40" s="7">
        <f t="shared" si="10"/>
        <v>0</v>
      </c>
      <c r="M40" s="38">
        <f aca="true" t="shared" si="13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12"/>
        <v>0</v>
      </c>
      <c r="H41" s="9">
        <f aca="true" t="shared" si="14" ref="H41:H57">IF(G41&gt;0,G41-$G$8,0)</f>
        <v>0</v>
      </c>
      <c r="I41" s="49">
        <f aca="true" t="shared" si="15" ref="I41:I57">H41/$G$8</f>
        <v>0</v>
      </c>
      <c r="J41" s="10">
        <v>0</v>
      </c>
      <c r="K41" s="47">
        <f aca="true" t="shared" si="16" ref="K41:K57">IF(I41&gt;0,SQRT(I41*1000)*5/3,50)</f>
        <v>50</v>
      </c>
      <c r="L41" s="7">
        <f aca="true" t="shared" si="17" ref="L41:L57">IF(K41&lt;50,(50-K41),0)</f>
        <v>0</v>
      </c>
      <c r="M41" s="38">
        <f t="shared" si="13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12"/>
        <v>0</v>
      </c>
      <c r="H42" s="9">
        <f t="shared" si="14"/>
        <v>0</v>
      </c>
      <c r="I42" s="49">
        <f t="shared" si="15"/>
        <v>0</v>
      </c>
      <c r="J42" s="10">
        <v>0</v>
      </c>
      <c r="K42" s="47">
        <f t="shared" si="16"/>
        <v>50</v>
      </c>
      <c r="L42" s="7">
        <f t="shared" si="17"/>
        <v>0</v>
      </c>
      <c r="M42" s="38">
        <f t="shared" si="13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12"/>
        <v>0</v>
      </c>
      <c r="H43" s="9">
        <f t="shared" si="14"/>
        <v>0</v>
      </c>
      <c r="I43" s="49">
        <f t="shared" si="15"/>
        <v>0</v>
      </c>
      <c r="J43" s="10">
        <v>0</v>
      </c>
      <c r="K43" s="47">
        <f t="shared" si="16"/>
        <v>50</v>
      </c>
      <c r="L43" s="7">
        <f t="shared" si="17"/>
        <v>0</v>
      </c>
      <c r="M43" s="38">
        <f t="shared" si="13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12"/>
        <v>0</v>
      </c>
      <c r="H44" s="9">
        <f t="shared" si="14"/>
        <v>0</v>
      </c>
      <c r="I44" s="49">
        <f t="shared" si="15"/>
        <v>0</v>
      </c>
      <c r="J44" s="9">
        <v>0</v>
      </c>
      <c r="K44" s="47">
        <f t="shared" si="16"/>
        <v>50</v>
      </c>
      <c r="L44" s="7">
        <f t="shared" si="17"/>
        <v>0</v>
      </c>
      <c r="M44" s="38">
        <f t="shared" si="13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12"/>
        <v>0</v>
      </c>
      <c r="H45" s="9">
        <f t="shared" si="14"/>
        <v>0</v>
      </c>
      <c r="I45" s="49">
        <f t="shared" si="15"/>
        <v>0</v>
      </c>
      <c r="J45" s="9">
        <v>0</v>
      </c>
      <c r="K45" s="47">
        <f t="shared" si="16"/>
        <v>50</v>
      </c>
      <c r="L45" s="7">
        <f t="shared" si="17"/>
        <v>0</v>
      </c>
      <c r="M45" s="38">
        <f t="shared" si="13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12"/>
        <v>0</v>
      </c>
      <c r="H46" s="9">
        <f t="shared" si="14"/>
        <v>0</v>
      </c>
      <c r="I46" s="49">
        <f t="shared" si="15"/>
        <v>0</v>
      </c>
      <c r="J46" s="9">
        <v>0</v>
      </c>
      <c r="K46" s="47">
        <f t="shared" si="16"/>
        <v>50</v>
      </c>
      <c r="L46" s="7">
        <f t="shared" si="17"/>
        <v>0</v>
      </c>
      <c r="M46" s="38">
        <f t="shared" si="13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12"/>
        <v>0</v>
      </c>
      <c r="H47" s="9">
        <f t="shared" si="14"/>
        <v>0</v>
      </c>
      <c r="I47" s="49">
        <f t="shared" si="15"/>
        <v>0</v>
      </c>
      <c r="J47" s="9">
        <v>0</v>
      </c>
      <c r="K47" s="47">
        <f t="shared" si="16"/>
        <v>50</v>
      </c>
      <c r="L47" s="7">
        <f t="shared" si="17"/>
        <v>0</v>
      </c>
      <c r="M47" s="38">
        <f t="shared" si="13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12"/>
        <v>0</v>
      </c>
      <c r="H48" s="9">
        <f t="shared" si="14"/>
        <v>0</v>
      </c>
      <c r="I48" s="49">
        <f t="shared" si="15"/>
        <v>0</v>
      </c>
      <c r="J48" s="9">
        <v>0</v>
      </c>
      <c r="K48" s="47">
        <f t="shared" si="16"/>
        <v>50</v>
      </c>
      <c r="L48" s="7">
        <f t="shared" si="17"/>
        <v>0</v>
      </c>
      <c r="M48" s="38">
        <f t="shared" si="13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12"/>
        <v>0</v>
      </c>
      <c r="H49" s="9">
        <f t="shared" si="14"/>
        <v>0</v>
      </c>
      <c r="I49" s="49">
        <f t="shared" si="15"/>
        <v>0</v>
      </c>
      <c r="J49" s="9">
        <v>0</v>
      </c>
      <c r="K49" s="47">
        <f t="shared" si="16"/>
        <v>50</v>
      </c>
      <c r="L49" s="7">
        <f t="shared" si="17"/>
        <v>0</v>
      </c>
      <c r="M49" s="38">
        <f t="shared" si="13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12"/>
        <v>0</v>
      </c>
      <c r="H50" s="9">
        <f t="shared" si="14"/>
        <v>0</v>
      </c>
      <c r="I50" s="49">
        <f t="shared" si="15"/>
        <v>0</v>
      </c>
      <c r="J50" s="9">
        <v>0</v>
      </c>
      <c r="K50" s="47">
        <f t="shared" si="16"/>
        <v>50</v>
      </c>
      <c r="L50" s="7">
        <f t="shared" si="17"/>
        <v>0</v>
      </c>
      <c r="M50" s="38">
        <f t="shared" si="13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12"/>
        <v>0</v>
      </c>
      <c r="H51" s="9">
        <f t="shared" si="14"/>
        <v>0</v>
      </c>
      <c r="I51" s="49">
        <f t="shared" si="15"/>
        <v>0</v>
      </c>
      <c r="J51" s="9">
        <v>0</v>
      </c>
      <c r="K51" s="47">
        <f t="shared" si="16"/>
        <v>50</v>
      </c>
      <c r="L51" s="7">
        <f t="shared" si="17"/>
        <v>0</v>
      </c>
      <c r="M51" s="38">
        <f t="shared" si="13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12"/>
        <v>0</v>
      </c>
      <c r="H52" s="9">
        <f t="shared" si="14"/>
        <v>0</v>
      </c>
      <c r="I52" s="49">
        <f t="shared" si="15"/>
        <v>0</v>
      </c>
      <c r="J52" s="9">
        <v>0</v>
      </c>
      <c r="K52" s="47">
        <f t="shared" si="16"/>
        <v>50</v>
      </c>
      <c r="L52" s="7">
        <f t="shared" si="17"/>
        <v>0</v>
      </c>
      <c r="M52" s="38">
        <f t="shared" si="13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12"/>
        <v>0</v>
      </c>
      <c r="H53" s="9">
        <f t="shared" si="14"/>
        <v>0</v>
      </c>
      <c r="I53" s="49">
        <f t="shared" si="15"/>
        <v>0</v>
      </c>
      <c r="J53" s="9">
        <v>0</v>
      </c>
      <c r="K53" s="47">
        <f t="shared" si="16"/>
        <v>50</v>
      </c>
      <c r="L53" s="7">
        <f t="shared" si="17"/>
        <v>0</v>
      </c>
      <c r="M53" s="38">
        <f t="shared" si="13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12"/>
        <v>0</v>
      </c>
      <c r="H54" s="9">
        <f t="shared" si="14"/>
        <v>0</v>
      </c>
      <c r="I54" s="49">
        <f t="shared" si="15"/>
        <v>0</v>
      </c>
      <c r="J54" s="9">
        <v>0</v>
      </c>
      <c r="K54" s="47">
        <f t="shared" si="16"/>
        <v>50</v>
      </c>
      <c r="L54" s="7">
        <f t="shared" si="17"/>
        <v>0</v>
      </c>
      <c r="M54" s="38">
        <f t="shared" si="13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12"/>
        <v>0</v>
      </c>
      <c r="H55" s="9">
        <f t="shared" si="14"/>
        <v>0</v>
      </c>
      <c r="I55" s="49">
        <f t="shared" si="15"/>
        <v>0</v>
      </c>
      <c r="J55" s="9">
        <v>0</v>
      </c>
      <c r="K55" s="47">
        <f t="shared" si="16"/>
        <v>50</v>
      </c>
      <c r="L55" s="7">
        <f t="shared" si="17"/>
        <v>0</v>
      </c>
      <c r="M55" s="38">
        <f t="shared" si="13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12"/>
        <v>0</v>
      </c>
      <c r="H56" s="9">
        <f t="shared" si="14"/>
        <v>0</v>
      </c>
      <c r="I56" s="49">
        <f t="shared" si="15"/>
        <v>0</v>
      </c>
      <c r="J56" s="9">
        <v>0</v>
      </c>
      <c r="K56" s="47">
        <f t="shared" si="16"/>
        <v>50</v>
      </c>
      <c r="L56" s="7">
        <f t="shared" si="17"/>
        <v>0</v>
      </c>
      <c r="M56" s="38">
        <f t="shared" si="13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12"/>
        <v>0</v>
      </c>
      <c r="H57" s="11">
        <f t="shared" si="14"/>
        <v>0</v>
      </c>
      <c r="I57" s="50">
        <f t="shared" si="15"/>
        <v>0</v>
      </c>
      <c r="J57" s="11">
        <v>0</v>
      </c>
      <c r="K57" s="48">
        <f t="shared" si="16"/>
        <v>50</v>
      </c>
      <c r="L57" s="8">
        <f t="shared" si="17"/>
        <v>0</v>
      </c>
      <c r="M57" s="39">
        <f t="shared" si="13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167</v>
      </c>
      <c r="C2" s="2"/>
    </row>
    <row r="3" spans="2:4" ht="12.75">
      <c r="B3" s="136" t="s">
        <v>168</v>
      </c>
      <c r="C3" s="136"/>
      <c r="D3" s="136"/>
    </row>
    <row r="4" spans="2:3" ht="12.75">
      <c r="B4" s="3" t="s">
        <v>169</v>
      </c>
      <c r="C4" s="1"/>
    </row>
    <row r="5" spans="2:3" ht="12.75">
      <c r="B5" s="3" t="s">
        <v>33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18" t="s">
        <v>170</v>
      </c>
      <c r="D8" s="20">
        <v>45</v>
      </c>
      <c r="E8" s="19" t="s">
        <v>18</v>
      </c>
      <c r="F8" s="21">
        <v>30</v>
      </c>
      <c r="G8" s="5">
        <f aca="true" t="shared" si="0" ref="G8:G16">(D8*60)+F8</f>
        <v>2730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16">SUM(J8+L8)</f>
        <v>100</v>
      </c>
    </row>
    <row r="9" spans="2:13" ht="12.75">
      <c r="B9" s="22">
        <v>2</v>
      </c>
      <c r="C9" s="118" t="s">
        <v>34</v>
      </c>
      <c r="D9" s="24">
        <v>49</v>
      </c>
      <c r="E9" s="25" t="s">
        <v>18</v>
      </c>
      <c r="F9" s="26">
        <v>48</v>
      </c>
      <c r="G9" s="15">
        <f t="shared" si="0"/>
        <v>2988</v>
      </c>
      <c r="H9" s="9">
        <f aca="true" t="shared" si="2" ref="H9:H16">IF(G9&gt;0,G9-$G$8,0)</f>
        <v>258</v>
      </c>
      <c r="I9" s="49">
        <f aca="true" t="shared" si="3" ref="I9:I16">H9/$G$8</f>
        <v>0.0945054945054945</v>
      </c>
      <c r="J9" s="10">
        <f>IF(E9="Disk",0,40)</f>
        <v>40</v>
      </c>
      <c r="K9" s="47">
        <f aca="true" t="shared" si="4" ref="K9:K16">IF(I9&gt;0,SQRT(I9*1000)*5/3,50)</f>
        <v>16.202322750620127</v>
      </c>
      <c r="L9" s="7">
        <f aca="true" t="shared" si="5" ref="L9:L16">IF(K9&lt;50,(50-K9),0)</f>
        <v>33.79767724937987</v>
      </c>
      <c r="M9" s="38">
        <f t="shared" si="1"/>
        <v>73.79767724937987</v>
      </c>
    </row>
    <row r="10" spans="2:13" ht="12.75">
      <c r="B10" s="22">
        <v>3</v>
      </c>
      <c r="C10" s="118" t="s">
        <v>153</v>
      </c>
      <c r="D10" s="27">
        <v>50</v>
      </c>
      <c r="E10" s="23" t="s">
        <v>18</v>
      </c>
      <c r="F10" s="28">
        <v>15</v>
      </c>
      <c r="G10" s="15">
        <f t="shared" si="0"/>
        <v>3015</v>
      </c>
      <c r="H10" s="9">
        <f t="shared" si="2"/>
        <v>285</v>
      </c>
      <c r="I10" s="49">
        <f t="shared" si="3"/>
        <v>0.1043956043956044</v>
      </c>
      <c r="J10" s="10">
        <f>IF(E10="Disk",0,34)</f>
        <v>34</v>
      </c>
      <c r="K10" s="47">
        <f t="shared" si="4"/>
        <v>17.029027863850303</v>
      </c>
      <c r="L10" s="7">
        <f t="shared" si="5"/>
        <v>32.9709721361497</v>
      </c>
      <c r="M10" s="38">
        <f t="shared" si="1"/>
        <v>66.9709721361497</v>
      </c>
    </row>
    <row r="11" spans="2:13" ht="12.75">
      <c r="B11" s="22">
        <v>4</v>
      </c>
      <c r="C11" s="118" t="s">
        <v>100</v>
      </c>
      <c r="D11" s="27">
        <v>54</v>
      </c>
      <c r="E11" s="23" t="s">
        <v>18</v>
      </c>
      <c r="F11" s="28">
        <v>11</v>
      </c>
      <c r="G11" s="15">
        <f t="shared" si="0"/>
        <v>3251</v>
      </c>
      <c r="H11" s="9">
        <f t="shared" si="2"/>
        <v>521</v>
      </c>
      <c r="I11" s="49">
        <f t="shared" si="3"/>
        <v>0.19084249084249083</v>
      </c>
      <c r="J11" s="10">
        <f>IF(E11="Disk",0,28)</f>
        <v>28</v>
      </c>
      <c r="K11" s="47">
        <f t="shared" si="4"/>
        <v>23.02429217409365</v>
      </c>
      <c r="L11" s="7">
        <f t="shared" si="5"/>
        <v>26.97570782590635</v>
      </c>
      <c r="M11" s="38">
        <f t="shared" si="1"/>
        <v>54.975707825906355</v>
      </c>
    </row>
    <row r="12" spans="2:13" ht="12.75">
      <c r="B12" s="22">
        <v>5</v>
      </c>
      <c r="C12" s="118" t="s">
        <v>119</v>
      </c>
      <c r="D12" s="24">
        <v>56</v>
      </c>
      <c r="E12" s="25" t="s">
        <v>18</v>
      </c>
      <c r="F12" s="26">
        <v>25</v>
      </c>
      <c r="G12" s="15">
        <f t="shared" si="0"/>
        <v>3385</v>
      </c>
      <c r="H12" s="9">
        <f t="shared" si="2"/>
        <v>655</v>
      </c>
      <c r="I12" s="49">
        <f t="shared" si="3"/>
        <v>0.23992673992673993</v>
      </c>
      <c r="J12" s="10">
        <f>IF(E12="Disk",0,26)</f>
        <v>26</v>
      </c>
      <c r="K12" s="47">
        <f t="shared" si="4"/>
        <v>25.815947909444784</v>
      </c>
      <c r="L12" s="7">
        <f t="shared" si="5"/>
        <v>24.184052090555216</v>
      </c>
      <c r="M12" s="38">
        <f t="shared" si="1"/>
        <v>50.18405209055521</v>
      </c>
    </row>
    <row r="13" spans="2:13" ht="12.75">
      <c r="B13" s="22">
        <v>6</v>
      </c>
      <c r="C13" s="118" t="s">
        <v>101</v>
      </c>
      <c r="D13" s="27">
        <v>63</v>
      </c>
      <c r="E13" s="23" t="s">
        <v>18</v>
      </c>
      <c r="F13" s="28">
        <v>15</v>
      </c>
      <c r="G13" s="15">
        <f t="shared" si="0"/>
        <v>3795</v>
      </c>
      <c r="H13" s="9">
        <f t="shared" si="2"/>
        <v>1065</v>
      </c>
      <c r="I13" s="49">
        <f t="shared" si="3"/>
        <v>0.3901098901098901</v>
      </c>
      <c r="J13" s="10">
        <f>IF(E13="Disk",0,31)</f>
        <v>31</v>
      </c>
      <c r="K13" s="47">
        <f t="shared" si="4"/>
        <v>32.918666188632</v>
      </c>
      <c r="L13" s="7">
        <f t="shared" si="5"/>
        <v>17.081333811367998</v>
      </c>
      <c r="M13" s="38">
        <f t="shared" si="1"/>
        <v>48.081333811368</v>
      </c>
    </row>
    <row r="14" spans="2:13" ht="12.75">
      <c r="B14" s="22">
        <v>7</v>
      </c>
      <c r="C14" s="118" t="s">
        <v>106</v>
      </c>
      <c r="D14" s="24">
        <v>67</v>
      </c>
      <c r="E14" s="25" t="s">
        <v>18</v>
      </c>
      <c r="F14" s="26">
        <v>3</v>
      </c>
      <c r="G14" s="15">
        <f t="shared" si="0"/>
        <v>4023</v>
      </c>
      <c r="H14" s="9">
        <f t="shared" si="2"/>
        <v>1293</v>
      </c>
      <c r="I14" s="49">
        <f t="shared" si="3"/>
        <v>0.4736263736263736</v>
      </c>
      <c r="J14" s="10">
        <f>IF(E14="Disk",0,24)</f>
        <v>24</v>
      </c>
      <c r="K14" s="47">
        <f t="shared" si="4"/>
        <v>36.271597919430235</v>
      </c>
      <c r="L14" s="7">
        <f t="shared" si="5"/>
        <v>13.728402080569765</v>
      </c>
      <c r="M14" s="38">
        <f t="shared" si="1"/>
        <v>37.728402080569765</v>
      </c>
    </row>
    <row r="15" spans="2:13" ht="12.75">
      <c r="B15" s="22">
        <v>8</v>
      </c>
      <c r="C15" s="118" t="s">
        <v>43</v>
      </c>
      <c r="D15" s="27">
        <v>68</v>
      </c>
      <c r="E15" s="23" t="s">
        <v>18</v>
      </c>
      <c r="F15" s="28">
        <v>26</v>
      </c>
      <c r="G15" s="15">
        <f t="shared" si="0"/>
        <v>4106</v>
      </c>
      <c r="H15" s="9">
        <f t="shared" si="2"/>
        <v>1376</v>
      </c>
      <c r="I15" s="49">
        <f t="shared" si="3"/>
        <v>0.504029304029304</v>
      </c>
      <c r="J15" s="10">
        <f>IF(E15="Disk",0,23)</f>
        <v>23</v>
      </c>
      <c r="K15" s="47">
        <f t="shared" si="4"/>
        <v>37.41766160627091</v>
      </c>
      <c r="L15" s="7">
        <f t="shared" si="5"/>
        <v>12.582338393729088</v>
      </c>
      <c r="M15" s="38">
        <f t="shared" si="1"/>
        <v>35.58233839372909</v>
      </c>
    </row>
    <row r="16" spans="2:13" ht="12.75">
      <c r="B16" s="22">
        <v>9</v>
      </c>
      <c r="C16" s="118" t="s">
        <v>171</v>
      </c>
      <c r="D16" s="27">
        <v>78</v>
      </c>
      <c r="E16" s="25" t="s">
        <v>18</v>
      </c>
      <c r="F16" s="26">
        <v>3</v>
      </c>
      <c r="G16" s="15">
        <f t="shared" si="0"/>
        <v>4683</v>
      </c>
      <c r="H16" s="9">
        <f t="shared" si="2"/>
        <v>1953</v>
      </c>
      <c r="I16" s="49">
        <f t="shared" si="3"/>
        <v>0.7153846153846154</v>
      </c>
      <c r="J16" s="10">
        <f>IF(E16="Disk",0,22)</f>
        <v>22</v>
      </c>
      <c r="K16" s="47">
        <f t="shared" si="4"/>
        <v>44.577791412086434</v>
      </c>
      <c r="L16" s="7">
        <f t="shared" si="5"/>
        <v>5.422208587913566</v>
      </c>
      <c r="M16" s="38">
        <f t="shared" si="1"/>
        <v>27.422208587913566</v>
      </c>
    </row>
    <row r="17" spans="2:13" ht="12.75">
      <c r="B17" s="22">
        <v>10</v>
      </c>
      <c r="C17" s="23" t="s">
        <v>172</v>
      </c>
      <c r="D17" s="24"/>
      <c r="E17" s="23" t="s">
        <v>173</v>
      </c>
      <c r="F17" s="28"/>
      <c r="G17" s="15">
        <f aca="true" t="shared" si="6" ref="G17:G39">(D17*60)+F17</f>
        <v>0</v>
      </c>
      <c r="H17" s="9">
        <f aca="true" t="shared" si="7" ref="H17:H40">IF(G17&gt;0,G17-$G$8,0)</f>
        <v>0</v>
      </c>
      <c r="I17" s="49">
        <f aca="true" t="shared" si="8" ref="I17:I40">H17/$G$8</f>
        <v>0</v>
      </c>
      <c r="J17" s="10">
        <f>IF(E17="Disk",0,21)</f>
        <v>21</v>
      </c>
      <c r="K17" s="47">
        <f aca="true" t="shared" si="9" ref="K17:K40">IF(I17&gt;0,SQRT(I17*1000)*5/3,50)</f>
        <v>50</v>
      </c>
      <c r="L17" s="7">
        <f aca="true" t="shared" si="10" ref="L17:L40">IF(K17&lt;50,(50-K17),0)</f>
        <v>0</v>
      </c>
      <c r="M17" s="38">
        <v>0</v>
      </c>
    </row>
    <row r="18" spans="2:13" ht="12.75">
      <c r="B18" s="22">
        <v>11</v>
      </c>
      <c r="C18" s="23" t="s">
        <v>121</v>
      </c>
      <c r="D18" s="27"/>
      <c r="E18" s="23" t="s">
        <v>31</v>
      </c>
      <c r="F18" s="28"/>
      <c r="G18" s="15">
        <f t="shared" si="6"/>
        <v>0</v>
      </c>
      <c r="H18" s="9">
        <f t="shared" si="7"/>
        <v>0</v>
      </c>
      <c r="I18" s="49">
        <f t="shared" si="8"/>
        <v>0</v>
      </c>
      <c r="J18" s="10">
        <f>IF(E18="Disk",0,20)</f>
        <v>0</v>
      </c>
      <c r="K18" s="47">
        <f t="shared" si="9"/>
        <v>50</v>
      </c>
      <c r="L18" s="7">
        <f t="shared" si="10"/>
        <v>0</v>
      </c>
      <c r="M18" s="38">
        <f aca="true" t="shared" si="11" ref="M18:M39">SUM(J18+L18)</f>
        <v>0</v>
      </c>
    </row>
    <row r="19" spans="2:13" ht="12.75">
      <c r="B19" s="22">
        <v>12</v>
      </c>
      <c r="C19" s="23" t="s">
        <v>96</v>
      </c>
      <c r="D19" s="27"/>
      <c r="E19" s="23" t="s">
        <v>31</v>
      </c>
      <c r="F19" s="28"/>
      <c r="G19" s="15">
        <f t="shared" si="6"/>
        <v>0</v>
      </c>
      <c r="H19" s="9">
        <f t="shared" si="7"/>
        <v>0</v>
      </c>
      <c r="I19" s="49">
        <f t="shared" si="8"/>
        <v>0</v>
      </c>
      <c r="J19" s="10">
        <f>IF(E19="Disk",0,19)</f>
        <v>0</v>
      </c>
      <c r="K19" s="47">
        <f t="shared" si="9"/>
        <v>50</v>
      </c>
      <c r="L19" s="7">
        <f t="shared" si="10"/>
        <v>0</v>
      </c>
      <c r="M19" s="38">
        <f t="shared" si="11"/>
        <v>0</v>
      </c>
    </row>
    <row r="20" spans="2:13" ht="12.75">
      <c r="B20" s="22">
        <v>13</v>
      </c>
      <c r="C20" s="23" t="s">
        <v>174</v>
      </c>
      <c r="D20" s="24"/>
      <c r="E20" s="25" t="s">
        <v>31</v>
      </c>
      <c r="F20" s="26"/>
      <c r="G20" s="15">
        <f t="shared" si="6"/>
        <v>0</v>
      </c>
      <c r="H20" s="9">
        <f t="shared" si="7"/>
        <v>0</v>
      </c>
      <c r="I20" s="49">
        <f t="shared" si="8"/>
        <v>0</v>
      </c>
      <c r="J20" s="10">
        <f>IF(E20="Disk",0,18)</f>
        <v>0</v>
      </c>
      <c r="K20" s="47">
        <f t="shared" si="9"/>
        <v>50</v>
      </c>
      <c r="L20" s="7">
        <f t="shared" si="10"/>
        <v>0</v>
      </c>
      <c r="M20" s="38">
        <f t="shared" si="11"/>
        <v>0</v>
      </c>
    </row>
    <row r="21" spans="2:13" ht="12.75">
      <c r="B21" s="22">
        <v>14</v>
      </c>
      <c r="C21" s="119" t="s">
        <v>175</v>
      </c>
      <c r="D21" s="27"/>
      <c r="E21" s="23" t="s">
        <v>31</v>
      </c>
      <c r="F21" s="28"/>
      <c r="G21" s="15">
        <f t="shared" si="6"/>
        <v>0</v>
      </c>
      <c r="H21" s="9">
        <f t="shared" si="7"/>
        <v>0</v>
      </c>
      <c r="I21" s="49">
        <f t="shared" si="8"/>
        <v>0</v>
      </c>
      <c r="J21" s="10">
        <f>IF(E21="Disk",0,17)</f>
        <v>0</v>
      </c>
      <c r="K21" s="47">
        <f t="shared" si="9"/>
        <v>50</v>
      </c>
      <c r="L21" s="7">
        <f t="shared" si="10"/>
        <v>0</v>
      </c>
      <c r="M21" s="38">
        <f t="shared" si="11"/>
        <v>0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6"/>
        <v>0</v>
      </c>
      <c r="H22" s="9">
        <f t="shared" si="7"/>
        <v>0</v>
      </c>
      <c r="I22" s="49">
        <f t="shared" si="8"/>
        <v>0</v>
      </c>
      <c r="J22" s="10">
        <f>IF(E22="Disk",0,16)</f>
        <v>16</v>
      </c>
      <c r="K22" s="47">
        <f t="shared" si="9"/>
        <v>50</v>
      </c>
      <c r="L22" s="7">
        <f t="shared" si="10"/>
        <v>0</v>
      </c>
      <c r="M22" s="38">
        <f t="shared" si="1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6"/>
        <v>0</v>
      </c>
      <c r="H23" s="9">
        <f t="shared" si="7"/>
        <v>0</v>
      </c>
      <c r="I23" s="49">
        <f t="shared" si="8"/>
        <v>0</v>
      </c>
      <c r="J23" s="10">
        <f>IF(E23="Disk",0,15)</f>
        <v>15</v>
      </c>
      <c r="K23" s="47">
        <f t="shared" si="9"/>
        <v>50</v>
      </c>
      <c r="L23" s="7">
        <f t="shared" si="10"/>
        <v>0</v>
      </c>
      <c r="M23" s="38">
        <f t="shared" si="1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6"/>
        <v>0</v>
      </c>
      <c r="H24" s="9">
        <f t="shared" si="7"/>
        <v>0</v>
      </c>
      <c r="I24" s="49">
        <f t="shared" si="8"/>
        <v>0</v>
      </c>
      <c r="J24" s="10">
        <f>IF(E24="Disk",0,14)</f>
        <v>14</v>
      </c>
      <c r="K24" s="47">
        <f t="shared" si="9"/>
        <v>50</v>
      </c>
      <c r="L24" s="7">
        <f t="shared" si="10"/>
        <v>0</v>
      </c>
      <c r="M24" s="38">
        <f t="shared" si="1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6"/>
        <v>0</v>
      </c>
      <c r="H25" s="9">
        <f t="shared" si="7"/>
        <v>0</v>
      </c>
      <c r="I25" s="49">
        <f t="shared" si="8"/>
        <v>0</v>
      </c>
      <c r="J25" s="10">
        <f>IF(E25="Disk",0,13)</f>
        <v>13</v>
      </c>
      <c r="K25" s="47">
        <f t="shared" si="9"/>
        <v>50</v>
      </c>
      <c r="L25" s="7">
        <f t="shared" si="10"/>
        <v>0</v>
      </c>
      <c r="M25" s="38">
        <f t="shared" si="1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6"/>
        <v>0</v>
      </c>
      <c r="H26" s="9">
        <f t="shared" si="7"/>
        <v>0</v>
      </c>
      <c r="I26" s="49">
        <f t="shared" si="8"/>
        <v>0</v>
      </c>
      <c r="J26" s="10">
        <f>IF(E26="Disk",0,12)</f>
        <v>12</v>
      </c>
      <c r="K26" s="47">
        <f t="shared" si="9"/>
        <v>50</v>
      </c>
      <c r="L26" s="7">
        <f t="shared" si="10"/>
        <v>0</v>
      </c>
      <c r="M26" s="38">
        <f t="shared" si="1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6"/>
        <v>0</v>
      </c>
      <c r="H27" s="9">
        <f t="shared" si="7"/>
        <v>0</v>
      </c>
      <c r="I27" s="49">
        <f t="shared" si="8"/>
        <v>0</v>
      </c>
      <c r="J27" s="10">
        <f>IF(E27="Disk",0,11)</f>
        <v>11</v>
      </c>
      <c r="K27" s="47">
        <f t="shared" si="9"/>
        <v>50</v>
      </c>
      <c r="L27" s="7">
        <f t="shared" si="10"/>
        <v>0</v>
      </c>
      <c r="M27" s="38">
        <f t="shared" si="1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6"/>
        <v>0</v>
      </c>
      <c r="H28" s="9">
        <f t="shared" si="7"/>
        <v>0</v>
      </c>
      <c r="I28" s="49">
        <f t="shared" si="8"/>
        <v>0</v>
      </c>
      <c r="J28" s="10">
        <f>IF(E28="Disk",0,10)</f>
        <v>10</v>
      </c>
      <c r="K28" s="47">
        <f t="shared" si="9"/>
        <v>50</v>
      </c>
      <c r="L28" s="7">
        <f t="shared" si="10"/>
        <v>0</v>
      </c>
      <c r="M28" s="38">
        <f t="shared" si="1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6"/>
        <v>0</v>
      </c>
      <c r="H29" s="9">
        <f t="shared" si="7"/>
        <v>0</v>
      </c>
      <c r="I29" s="49">
        <f t="shared" si="8"/>
        <v>0</v>
      </c>
      <c r="J29" s="10">
        <f>IF(E29="Disk",0,9)</f>
        <v>9</v>
      </c>
      <c r="K29" s="47">
        <f t="shared" si="9"/>
        <v>50</v>
      </c>
      <c r="L29" s="7">
        <f t="shared" si="10"/>
        <v>0</v>
      </c>
      <c r="M29" s="38">
        <f t="shared" si="1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6"/>
        <v>0</v>
      </c>
      <c r="H30" s="9">
        <f t="shared" si="7"/>
        <v>0</v>
      </c>
      <c r="I30" s="49">
        <f t="shared" si="8"/>
        <v>0</v>
      </c>
      <c r="J30" s="10">
        <f>IF(E30="Disk",0,8)</f>
        <v>8</v>
      </c>
      <c r="K30" s="47">
        <f t="shared" si="9"/>
        <v>50</v>
      </c>
      <c r="L30" s="7">
        <f t="shared" si="10"/>
        <v>0</v>
      </c>
      <c r="M30" s="38">
        <f t="shared" si="1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6"/>
        <v>0</v>
      </c>
      <c r="H31" s="9">
        <f t="shared" si="7"/>
        <v>0</v>
      </c>
      <c r="I31" s="49">
        <f t="shared" si="8"/>
        <v>0</v>
      </c>
      <c r="J31" s="10">
        <f>IF(E31="Disk",0,7)</f>
        <v>7</v>
      </c>
      <c r="K31" s="47">
        <f t="shared" si="9"/>
        <v>50</v>
      </c>
      <c r="L31" s="7">
        <f t="shared" si="10"/>
        <v>0</v>
      </c>
      <c r="M31" s="38">
        <f t="shared" si="1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6"/>
        <v>0</v>
      </c>
      <c r="H32" s="9">
        <f t="shared" si="7"/>
        <v>0</v>
      </c>
      <c r="I32" s="49">
        <f t="shared" si="8"/>
        <v>0</v>
      </c>
      <c r="J32" s="10">
        <f>IF(E32="Disk",0,6)</f>
        <v>6</v>
      </c>
      <c r="K32" s="47">
        <f t="shared" si="9"/>
        <v>50</v>
      </c>
      <c r="L32" s="7">
        <f t="shared" si="10"/>
        <v>0</v>
      </c>
      <c r="M32" s="38">
        <f t="shared" si="1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6"/>
        <v>0</v>
      </c>
      <c r="H33" s="9">
        <f t="shared" si="7"/>
        <v>0</v>
      </c>
      <c r="I33" s="49">
        <f t="shared" si="8"/>
        <v>0</v>
      </c>
      <c r="J33" s="10">
        <f>IF(E33="Disk",0,5)</f>
        <v>5</v>
      </c>
      <c r="K33" s="47">
        <f t="shared" si="9"/>
        <v>50</v>
      </c>
      <c r="L33" s="7">
        <f t="shared" si="10"/>
        <v>0</v>
      </c>
      <c r="M33" s="38">
        <f t="shared" si="1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6"/>
        <v>0</v>
      </c>
      <c r="H34" s="9">
        <f t="shared" si="7"/>
        <v>0</v>
      </c>
      <c r="I34" s="49">
        <f t="shared" si="8"/>
        <v>0</v>
      </c>
      <c r="J34" s="10">
        <f>IF(E34="Disk",0,4)</f>
        <v>4</v>
      </c>
      <c r="K34" s="47">
        <f t="shared" si="9"/>
        <v>50</v>
      </c>
      <c r="L34" s="7">
        <f t="shared" si="10"/>
        <v>0</v>
      </c>
      <c r="M34" s="38">
        <f t="shared" si="1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6"/>
        <v>0</v>
      </c>
      <c r="H35" s="9">
        <f t="shared" si="7"/>
        <v>0</v>
      </c>
      <c r="I35" s="49">
        <f t="shared" si="8"/>
        <v>0</v>
      </c>
      <c r="J35" s="10">
        <f>IF(E35="Disk",0,3)</f>
        <v>3</v>
      </c>
      <c r="K35" s="47">
        <f t="shared" si="9"/>
        <v>50</v>
      </c>
      <c r="L35" s="7">
        <f t="shared" si="10"/>
        <v>0</v>
      </c>
      <c r="M35" s="38">
        <f t="shared" si="1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6"/>
        <v>0</v>
      </c>
      <c r="H36" s="9">
        <f t="shared" si="7"/>
        <v>0</v>
      </c>
      <c r="I36" s="49">
        <f t="shared" si="8"/>
        <v>0</v>
      </c>
      <c r="J36" s="10">
        <f>IF(E36="Disk",0,2)</f>
        <v>2</v>
      </c>
      <c r="K36" s="47">
        <f t="shared" si="9"/>
        <v>50</v>
      </c>
      <c r="L36" s="7">
        <f t="shared" si="10"/>
        <v>0</v>
      </c>
      <c r="M36" s="38">
        <f t="shared" si="1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6"/>
        <v>0</v>
      </c>
      <c r="H37" s="9">
        <f t="shared" si="7"/>
        <v>0</v>
      </c>
      <c r="I37" s="49">
        <f t="shared" si="8"/>
        <v>0</v>
      </c>
      <c r="J37" s="10">
        <f>IF(E37="Disk",0,1)</f>
        <v>1</v>
      </c>
      <c r="K37" s="47">
        <f t="shared" si="9"/>
        <v>50</v>
      </c>
      <c r="L37" s="7">
        <f t="shared" si="10"/>
        <v>0</v>
      </c>
      <c r="M37" s="38">
        <f t="shared" si="1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6"/>
        <v>0</v>
      </c>
      <c r="H38" s="9">
        <f t="shared" si="7"/>
        <v>0</v>
      </c>
      <c r="I38" s="49">
        <f t="shared" si="8"/>
        <v>0</v>
      </c>
      <c r="J38" s="9">
        <v>0</v>
      </c>
      <c r="K38" s="47">
        <f t="shared" si="9"/>
        <v>50</v>
      </c>
      <c r="L38" s="7">
        <f t="shared" si="10"/>
        <v>0</v>
      </c>
      <c r="M38" s="38">
        <f t="shared" si="1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6"/>
        <v>0</v>
      </c>
      <c r="H39" s="9">
        <f t="shared" si="7"/>
        <v>0</v>
      </c>
      <c r="I39" s="49">
        <f t="shared" si="8"/>
        <v>0</v>
      </c>
      <c r="J39" s="9">
        <v>0</v>
      </c>
      <c r="K39" s="47">
        <f t="shared" si="9"/>
        <v>50</v>
      </c>
      <c r="L39" s="7">
        <f t="shared" si="10"/>
        <v>0</v>
      </c>
      <c r="M39" s="38">
        <f t="shared" si="1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12" ref="G40:G57">(D40*60)+F40</f>
        <v>0</v>
      </c>
      <c r="H40" s="9">
        <f t="shared" si="7"/>
        <v>0</v>
      </c>
      <c r="I40" s="49">
        <f t="shared" si="8"/>
        <v>0</v>
      </c>
      <c r="J40" s="9">
        <v>0</v>
      </c>
      <c r="K40" s="47">
        <f t="shared" si="9"/>
        <v>50</v>
      </c>
      <c r="L40" s="7">
        <f t="shared" si="10"/>
        <v>0</v>
      </c>
      <c r="M40" s="38">
        <f aca="true" t="shared" si="13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12"/>
        <v>0</v>
      </c>
      <c r="H41" s="9">
        <f aca="true" t="shared" si="14" ref="H41:H57">IF(G41&gt;0,G41-$G$8,0)</f>
        <v>0</v>
      </c>
      <c r="I41" s="49">
        <f aca="true" t="shared" si="15" ref="I41:I57">H41/$G$8</f>
        <v>0</v>
      </c>
      <c r="J41" s="10">
        <v>0</v>
      </c>
      <c r="K41" s="47">
        <f aca="true" t="shared" si="16" ref="K41:K57">IF(I41&gt;0,SQRT(I41*1000)*5/3,50)</f>
        <v>50</v>
      </c>
      <c r="L41" s="7">
        <f aca="true" t="shared" si="17" ref="L41:L57">IF(K41&lt;50,(50-K41),0)</f>
        <v>0</v>
      </c>
      <c r="M41" s="38">
        <f t="shared" si="13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12"/>
        <v>0</v>
      </c>
      <c r="H42" s="9">
        <f t="shared" si="14"/>
        <v>0</v>
      </c>
      <c r="I42" s="49">
        <f t="shared" si="15"/>
        <v>0</v>
      </c>
      <c r="J42" s="10">
        <v>0</v>
      </c>
      <c r="K42" s="47">
        <f t="shared" si="16"/>
        <v>50</v>
      </c>
      <c r="L42" s="7">
        <f t="shared" si="17"/>
        <v>0</v>
      </c>
      <c r="M42" s="38">
        <f t="shared" si="13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12"/>
        <v>0</v>
      </c>
      <c r="H43" s="9">
        <f t="shared" si="14"/>
        <v>0</v>
      </c>
      <c r="I43" s="49">
        <f t="shared" si="15"/>
        <v>0</v>
      </c>
      <c r="J43" s="10">
        <v>0</v>
      </c>
      <c r="K43" s="47">
        <f t="shared" si="16"/>
        <v>50</v>
      </c>
      <c r="L43" s="7">
        <f t="shared" si="17"/>
        <v>0</v>
      </c>
      <c r="M43" s="38">
        <f t="shared" si="13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12"/>
        <v>0</v>
      </c>
      <c r="H44" s="9">
        <f t="shared" si="14"/>
        <v>0</v>
      </c>
      <c r="I44" s="49">
        <f t="shared" si="15"/>
        <v>0</v>
      </c>
      <c r="J44" s="9">
        <v>0</v>
      </c>
      <c r="K44" s="47">
        <f t="shared" si="16"/>
        <v>50</v>
      </c>
      <c r="L44" s="7">
        <f t="shared" si="17"/>
        <v>0</v>
      </c>
      <c r="M44" s="38">
        <f t="shared" si="13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12"/>
        <v>0</v>
      </c>
      <c r="H45" s="9">
        <f t="shared" si="14"/>
        <v>0</v>
      </c>
      <c r="I45" s="49">
        <f t="shared" si="15"/>
        <v>0</v>
      </c>
      <c r="J45" s="9">
        <v>0</v>
      </c>
      <c r="K45" s="47">
        <f t="shared" si="16"/>
        <v>50</v>
      </c>
      <c r="L45" s="7">
        <f t="shared" si="17"/>
        <v>0</v>
      </c>
      <c r="M45" s="38">
        <f t="shared" si="13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12"/>
        <v>0</v>
      </c>
      <c r="H46" s="9">
        <f t="shared" si="14"/>
        <v>0</v>
      </c>
      <c r="I46" s="49">
        <f t="shared" si="15"/>
        <v>0</v>
      </c>
      <c r="J46" s="9">
        <v>0</v>
      </c>
      <c r="K46" s="47">
        <f t="shared" si="16"/>
        <v>50</v>
      </c>
      <c r="L46" s="7">
        <f t="shared" si="17"/>
        <v>0</v>
      </c>
      <c r="M46" s="38">
        <f t="shared" si="13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12"/>
        <v>0</v>
      </c>
      <c r="H47" s="9">
        <f t="shared" si="14"/>
        <v>0</v>
      </c>
      <c r="I47" s="49">
        <f t="shared" si="15"/>
        <v>0</v>
      </c>
      <c r="J47" s="9">
        <v>0</v>
      </c>
      <c r="K47" s="47">
        <f t="shared" si="16"/>
        <v>50</v>
      </c>
      <c r="L47" s="7">
        <f t="shared" si="17"/>
        <v>0</v>
      </c>
      <c r="M47" s="38">
        <f t="shared" si="13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12"/>
        <v>0</v>
      </c>
      <c r="H48" s="9">
        <f t="shared" si="14"/>
        <v>0</v>
      </c>
      <c r="I48" s="49">
        <f t="shared" si="15"/>
        <v>0</v>
      </c>
      <c r="J48" s="9">
        <v>0</v>
      </c>
      <c r="K48" s="47">
        <f t="shared" si="16"/>
        <v>50</v>
      </c>
      <c r="L48" s="7">
        <f t="shared" si="17"/>
        <v>0</v>
      </c>
      <c r="M48" s="38">
        <f t="shared" si="13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12"/>
        <v>0</v>
      </c>
      <c r="H49" s="9">
        <f t="shared" si="14"/>
        <v>0</v>
      </c>
      <c r="I49" s="49">
        <f t="shared" si="15"/>
        <v>0</v>
      </c>
      <c r="J49" s="9">
        <v>0</v>
      </c>
      <c r="K49" s="47">
        <f t="shared" si="16"/>
        <v>50</v>
      </c>
      <c r="L49" s="7">
        <f t="shared" si="17"/>
        <v>0</v>
      </c>
      <c r="M49" s="38">
        <f t="shared" si="13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12"/>
        <v>0</v>
      </c>
      <c r="H50" s="9">
        <f t="shared" si="14"/>
        <v>0</v>
      </c>
      <c r="I50" s="49">
        <f t="shared" si="15"/>
        <v>0</v>
      </c>
      <c r="J50" s="9">
        <v>0</v>
      </c>
      <c r="K50" s="47">
        <f t="shared" si="16"/>
        <v>50</v>
      </c>
      <c r="L50" s="7">
        <f t="shared" si="17"/>
        <v>0</v>
      </c>
      <c r="M50" s="38">
        <f t="shared" si="13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12"/>
        <v>0</v>
      </c>
      <c r="H51" s="9">
        <f t="shared" si="14"/>
        <v>0</v>
      </c>
      <c r="I51" s="49">
        <f t="shared" si="15"/>
        <v>0</v>
      </c>
      <c r="J51" s="9">
        <v>0</v>
      </c>
      <c r="K51" s="47">
        <f t="shared" si="16"/>
        <v>50</v>
      </c>
      <c r="L51" s="7">
        <f t="shared" si="17"/>
        <v>0</v>
      </c>
      <c r="M51" s="38">
        <f t="shared" si="13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12"/>
        <v>0</v>
      </c>
      <c r="H52" s="9">
        <f t="shared" si="14"/>
        <v>0</v>
      </c>
      <c r="I52" s="49">
        <f t="shared" si="15"/>
        <v>0</v>
      </c>
      <c r="J52" s="9">
        <v>0</v>
      </c>
      <c r="K52" s="47">
        <f t="shared" si="16"/>
        <v>50</v>
      </c>
      <c r="L52" s="7">
        <f t="shared" si="17"/>
        <v>0</v>
      </c>
      <c r="M52" s="38">
        <f t="shared" si="13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12"/>
        <v>0</v>
      </c>
      <c r="H53" s="9">
        <f t="shared" si="14"/>
        <v>0</v>
      </c>
      <c r="I53" s="49">
        <f t="shared" si="15"/>
        <v>0</v>
      </c>
      <c r="J53" s="9">
        <v>0</v>
      </c>
      <c r="K53" s="47">
        <f t="shared" si="16"/>
        <v>50</v>
      </c>
      <c r="L53" s="7">
        <f t="shared" si="17"/>
        <v>0</v>
      </c>
      <c r="M53" s="38">
        <f t="shared" si="13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12"/>
        <v>0</v>
      </c>
      <c r="H54" s="9">
        <f t="shared" si="14"/>
        <v>0</v>
      </c>
      <c r="I54" s="49">
        <f t="shared" si="15"/>
        <v>0</v>
      </c>
      <c r="J54" s="9">
        <v>0</v>
      </c>
      <c r="K54" s="47">
        <f t="shared" si="16"/>
        <v>50</v>
      </c>
      <c r="L54" s="7">
        <f t="shared" si="17"/>
        <v>0</v>
      </c>
      <c r="M54" s="38">
        <f t="shared" si="13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12"/>
        <v>0</v>
      </c>
      <c r="H55" s="9">
        <f t="shared" si="14"/>
        <v>0</v>
      </c>
      <c r="I55" s="49">
        <f t="shared" si="15"/>
        <v>0</v>
      </c>
      <c r="J55" s="9">
        <v>0</v>
      </c>
      <c r="K55" s="47">
        <f t="shared" si="16"/>
        <v>50</v>
      </c>
      <c r="L55" s="7">
        <f t="shared" si="17"/>
        <v>0</v>
      </c>
      <c r="M55" s="38">
        <f t="shared" si="13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12"/>
        <v>0</v>
      </c>
      <c r="H56" s="9">
        <f t="shared" si="14"/>
        <v>0</v>
      </c>
      <c r="I56" s="49">
        <f t="shared" si="15"/>
        <v>0</v>
      </c>
      <c r="J56" s="9">
        <v>0</v>
      </c>
      <c r="K56" s="47">
        <f t="shared" si="16"/>
        <v>50</v>
      </c>
      <c r="L56" s="7">
        <f t="shared" si="17"/>
        <v>0</v>
      </c>
      <c r="M56" s="38">
        <f t="shared" si="13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12"/>
        <v>0</v>
      </c>
      <c r="H57" s="11">
        <f t="shared" si="14"/>
        <v>0</v>
      </c>
      <c r="I57" s="50">
        <f t="shared" si="15"/>
        <v>0</v>
      </c>
      <c r="J57" s="11">
        <v>0</v>
      </c>
      <c r="K57" s="48">
        <f t="shared" si="16"/>
        <v>50</v>
      </c>
      <c r="L57" s="8">
        <f t="shared" si="17"/>
        <v>0</v>
      </c>
      <c r="M57" s="39">
        <f t="shared" si="13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183</v>
      </c>
      <c r="C3" s="136"/>
      <c r="D3" s="136"/>
    </row>
    <row r="4" spans="2:3" ht="12.75">
      <c r="B4" s="3" t="s">
        <v>184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123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96">
        <v>1</v>
      </c>
      <c r="C8" s="124" t="s">
        <v>4</v>
      </c>
      <c r="D8" s="19">
        <v>57</v>
      </c>
      <c r="E8" s="19" t="s">
        <v>18</v>
      </c>
      <c r="F8" s="21">
        <v>39</v>
      </c>
      <c r="G8" s="5">
        <f aca="true" t="shared" si="0" ref="G8:G39">(D8*60)+F8</f>
        <v>3459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7">
        <v>2</v>
      </c>
      <c r="C9" s="125" t="s">
        <v>16</v>
      </c>
      <c r="D9" s="25">
        <v>60</v>
      </c>
      <c r="E9" s="25" t="s">
        <v>18</v>
      </c>
      <c r="F9" s="26">
        <v>4</v>
      </c>
      <c r="G9" s="15">
        <f t="shared" si="0"/>
        <v>3604</v>
      </c>
      <c r="H9" s="9">
        <f aca="true" t="shared" si="2" ref="H9:H40">IF(G9&gt;0,G9-$G$8,0)</f>
        <v>145</v>
      </c>
      <c r="I9" s="49">
        <f aca="true" t="shared" si="3" ref="I9:I40">H9/$G$8</f>
        <v>0.04191962995085285</v>
      </c>
      <c r="J9" s="10">
        <f>IF(E9="Disk",0,40)</f>
        <v>40</v>
      </c>
      <c r="K9" s="47">
        <f aca="true" t="shared" si="4" ref="K9:K40">IF(I9&gt;0,SQRT(I9*1000)*2,50)</f>
        <v>12.949074090583133</v>
      </c>
      <c r="L9" s="7">
        <f aca="true" t="shared" si="5" ref="L9:L40">IF(K9&lt;50,(50-K9),0)</f>
        <v>37.05092590941687</v>
      </c>
      <c r="M9" s="38">
        <f t="shared" si="1"/>
        <v>77.05092590941686</v>
      </c>
    </row>
    <row r="10" spans="2:13" ht="12.75">
      <c r="B10" s="27">
        <v>3</v>
      </c>
      <c r="C10" s="125" t="s">
        <v>135</v>
      </c>
      <c r="D10" s="23">
        <v>61</v>
      </c>
      <c r="E10" s="23" t="s">
        <v>18</v>
      </c>
      <c r="F10" s="28">
        <v>6</v>
      </c>
      <c r="G10" s="15">
        <f t="shared" si="0"/>
        <v>3666</v>
      </c>
      <c r="H10" s="9">
        <f t="shared" si="2"/>
        <v>207</v>
      </c>
      <c r="I10" s="49">
        <f t="shared" si="3"/>
        <v>0.0598438855160451</v>
      </c>
      <c r="J10" s="10">
        <f>IF(E10="Disk",0,34)</f>
        <v>34</v>
      </c>
      <c r="K10" s="47">
        <f t="shared" si="4"/>
        <v>15.471765964626675</v>
      </c>
      <c r="L10" s="7">
        <f t="shared" si="5"/>
        <v>34.52823403537332</v>
      </c>
      <c r="M10" s="38">
        <f t="shared" si="1"/>
        <v>68.52823403537332</v>
      </c>
    </row>
    <row r="11" spans="2:13" ht="12.75">
      <c r="B11" s="27">
        <v>4</v>
      </c>
      <c r="C11" s="125" t="s">
        <v>82</v>
      </c>
      <c r="D11" s="23">
        <v>61</v>
      </c>
      <c r="E11" s="23" t="s">
        <v>18</v>
      </c>
      <c r="F11" s="28">
        <v>25</v>
      </c>
      <c r="G11" s="15">
        <f t="shared" si="0"/>
        <v>3685</v>
      </c>
      <c r="H11" s="9">
        <f t="shared" si="2"/>
        <v>226</v>
      </c>
      <c r="I11" s="49">
        <f t="shared" si="3"/>
        <v>0.06533680254408789</v>
      </c>
      <c r="J11" s="10">
        <f>IF(E11="Disk",0,31)</f>
        <v>31</v>
      </c>
      <c r="K11" s="47">
        <f t="shared" si="4"/>
        <v>16.166236735132625</v>
      </c>
      <c r="L11" s="7">
        <f t="shared" si="5"/>
        <v>33.83376326486737</v>
      </c>
      <c r="M11" s="38">
        <f t="shared" si="1"/>
        <v>64.83376326486737</v>
      </c>
    </row>
    <row r="12" spans="2:13" ht="12.75">
      <c r="B12" s="27">
        <v>5</v>
      </c>
      <c r="C12" s="125" t="s">
        <v>3</v>
      </c>
      <c r="D12" s="25">
        <v>62</v>
      </c>
      <c r="E12" s="25" t="s">
        <v>18</v>
      </c>
      <c r="F12" s="26">
        <v>22</v>
      </c>
      <c r="G12" s="15">
        <f t="shared" si="0"/>
        <v>3742</v>
      </c>
      <c r="H12" s="9">
        <f t="shared" si="2"/>
        <v>283</v>
      </c>
      <c r="I12" s="49">
        <f t="shared" si="3"/>
        <v>0.08181555362821624</v>
      </c>
      <c r="J12" s="10">
        <f>IF(E12="Disk",0,28)</f>
        <v>28</v>
      </c>
      <c r="K12" s="47">
        <f t="shared" si="4"/>
        <v>18.090390114999316</v>
      </c>
      <c r="L12" s="7">
        <f t="shared" si="5"/>
        <v>31.909609885000684</v>
      </c>
      <c r="M12" s="38">
        <f t="shared" si="1"/>
        <v>59.909609885000684</v>
      </c>
    </row>
    <row r="13" spans="2:13" ht="12.75">
      <c r="B13" s="27">
        <v>6</v>
      </c>
      <c r="C13" s="125" t="s">
        <v>11</v>
      </c>
      <c r="D13" s="23">
        <v>62</v>
      </c>
      <c r="E13" s="23" t="s">
        <v>18</v>
      </c>
      <c r="F13" s="28">
        <v>48</v>
      </c>
      <c r="G13" s="15">
        <f t="shared" si="0"/>
        <v>3768</v>
      </c>
      <c r="H13" s="9">
        <f t="shared" si="2"/>
        <v>309</v>
      </c>
      <c r="I13" s="49">
        <f t="shared" si="3"/>
        <v>0.08933217692974849</v>
      </c>
      <c r="J13" s="10">
        <f>IF(E13="Disk",0,26)</f>
        <v>26</v>
      </c>
      <c r="K13" s="47">
        <f t="shared" si="4"/>
        <v>18.903140154984673</v>
      </c>
      <c r="L13" s="7">
        <f t="shared" si="5"/>
        <v>31.096859845015327</v>
      </c>
      <c r="M13" s="38">
        <f t="shared" si="1"/>
        <v>57.09685984501533</v>
      </c>
    </row>
    <row r="14" spans="2:13" ht="12.75">
      <c r="B14" s="27">
        <v>7</v>
      </c>
      <c r="C14" s="125" t="s">
        <v>5</v>
      </c>
      <c r="D14" s="25">
        <v>64</v>
      </c>
      <c r="E14" s="25" t="s">
        <v>18</v>
      </c>
      <c r="F14" s="26">
        <v>53</v>
      </c>
      <c r="G14" s="15">
        <f t="shared" si="0"/>
        <v>3893</v>
      </c>
      <c r="H14" s="9">
        <f t="shared" si="2"/>
        <v>434</v>
      </c>
      <c r="I14" s="49">
        <f t="shared" si="3"/>
        <v>0.12546978895634575</v>
      </c>
      <c r="J14" s="10">
        <f>IF(E14="Disk",0,24)</f>
        <v>24</v>
      </c>
      <c r="K14" s="47">
        <f t="shared" si="4"/>
        <v>22.402659570358672</v>
      </c>
      <c r="L14" s="7">
        <f t="shared" si="5"/>
        <v>27.597340429641328</v>
      </c>
      <c r="M14" s="38">
        <f t="shared" si="1"/>
        <v>51.59734042964133</v>
      </c>
    </row>
    <row r="15" spans="2:13" ht="12.75" customHeight="1">
      <c r="B15" s="27">
        <v>8</v>
      </c>
      <c r="C15" s="125" t="s">
        <v>191</v>
      </c>
      <c r="D15" s="23">
        <v>67</v>
      </c>
      <c r="E15" s="23" t="s">
        <v>18</v>
      </c>
      <c r="F15" s="28">
        <v>58</v>
      </c>
      <c r="G15" s="15">
        <f t="shared" si="0"/>
        <v>4078</v>
      </c>
      <c r="H15" s="9">
        <f t="shared" si="2"/>
        <v>619</v>
      </c>
      <c r="I15" s="49">
        <f t="shared" si="3"/>
        <v>0.17895345475570973</v>
      </c>
      <c r="J15" s="10">
        <f>IF(E15="Disk",0,23)</f>
        <v>23</v>
      </c>
      <c r="K15" s="47">
        <f t="shared" si="4"/>
        <v>26.754697139434022</v>
      </c>
      <c r="L15" s="7">
        <f t="shared" si="5"/>
        <v>23.245302860565978</v>
      </c>
      <c r="M15" s="38">
        <f t="shared" si="1"/>
        <v>46.24530286056598</v>
      </c>
    </row>
    <row r="16" spans="2:13" ht="12.75">
      <c r="B16" s="27">
        <v>9</v>
      </c>
      <c r="C16" s="125" t="s">
        <v>91</v>
      </c>
      <c r="D16" s="23">
        <v>70</v>
      </c>
      <c r="E16" s="25" t="s">
        <v>18</v>
      </c>
      <c r="F16" s="26">
        <v>0</v>
      </c>
      <c r="G16" s="15">
        <f t="shared" si="0"/>
        <v>4200</v>
      </c>
      <c r="H16" s="9">
        <f t="shared" si="2"/>
        <v>741</v>
      </c>
      <c r="I16" s="49">
        <f t="shared" si="3"/>
        <v>0.2142237640936687</v>
      </c>
      <c r="J16" s="10">
        <f>IF(E16="Disk",0,22)</f>
        <v>22</v>
      </c>
      <c r="K16" s="47">
        <f t="shared" si="4"/>
        <v>29.2727698787572</v>
      </c>
      <c r="L16" s="7">
        <f t="shared" si="5"/>
        <v>20.7272301212428</v>
      </c>
      <c r="M16" s="38">
        <f t="shared" si="1"/>
        <v>42.7272301212428</v>
      </c>
    </row>
    <row r="17" spans="2:13" ht="12.75">
      <c r="B17" s="27">
        <v>10</v>
      </c>
      <c r="C17" s="125" t="s">
        <v>190</v>
      </c>
      <c r="D17" s="25">
        <v>70</v>
      </c>
      <c r="E17" s="23" t="s">
        <v>18</v>
      </c>
      <c r="F17" s="28">
        <v>44</v>
      </c>
      <c r="G17" s="15">
        <f t="shared" si="0"/>
        <v>4244</v>
      </c>
      <c r="H17" s="9">
        <f t="shared" si="2"/>
        <v>785</v>
      </c>
      <c r="I17" s="49">
        <f t="shared" si="3"/>
        <v>0.22694420352703093</v>
      </c>
      <c r="J17" s="10">
        <f>IF(E17="Disk",0,21)</f>
        <v>21</v>
      </c>
      <c r="K17" s="47">
        <f t="shared" si="4"/>
        <v>30.129334777059444</v>
      </c>
      <c r="L17" s="7">
        <f t="shared" si="5"/>
        <v>19.870665222940556</v>
      </c>
      <c r="M17" s="38">
        <f t="shared" si="1"/>
        <v>40.87066522294056</v>
      </c>
    </row>
    <row r="18" spans="2:13" ht="12.75">
      <c r="B18" s="27">
        <v>11</v>
      </c>
      <c r="C18" s="125" t="s">
        <v>32</v>
      </c>
      <c r="D18" s="23">
        <v>71</v>
      </c>
      <c r="E18" s="23" t="s">
        <v>18</v>
      </c>
      <c r="F18" s="28">
        <v>19</v>
      </c>
      <c r="G18" s="15">
        <f t="shared" si="0"/>
        <v>4279</v>
      </c>
      <c r="H18" s="9">
        <f t="shared" si="2"/>
        <v>820</v>
      </c>
      <c r="I18" s="49">
        <f t="shared" si="3"/>
        <v>0.23706273489447818</v>
      </c>
      <c r="J18" s="10">
        <f>IF(E18="Disk",0,20)</f>
        <v>20</v>
      </c>
      <c r="K18" s="47">
        <f t="shared" si="4"/>
        <v>30.79368343634637</v>
      </c>
      <c r="L18" s="7">
        <f t="shared" si="5"/>
        <v>19.20631656365363</v>
      </c>
      <c r="M18" s="38">
        <f t="shared" si="1"/>
        <v>39.20631656365363</v>
      </c>
    </row>
    <row r="19" spans="2:13" ht="12.75">
      <c r="B19" s="27">
        <v>12</v>
      </c>
      <c r="C19" s="125" t="s">
        <v>17</v>
      </c>
      <c r="D19" s="23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7">
        <v>13</v>
      </c>
      <c r="C20" s="125" t="s">
        <v>14</v>
      </c>
      <c r="D20" s="25"/>
      <c r="E20" s="25" t="s">
        <v>31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0</v>
      </c>
      <c r="K20" s="47">
        <f t="shared" si="4"/>
        <v>50</v>
      </c>
      <c r="L20" s="7">
        <f t="shared" si="5"/>
        <v>0</v>
      </c>
      <c r="M20" s="38">
        <f t="shared" si="1"/>
        <v>0</v>
      </c>
    </row>
    <row r="21" spans="2:13" ht="12.75">
      <c r="B21" s="27">
        <v>14</v>
      </c>
      <c r="C21" s="22"/>
      <c r="D21" s="23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7">
        <v>15</v>
      </c>
      <c r="C22" s="22"/>
      <c r="D22" s="23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7">
        <v>16</v>
      </c>
      <c r="C23" s="22"/>
      <c r="D23" s="23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7">
        <v>17</v>
      </c>
      <c r="C24" s="22"/>
      <c r="D24" s="25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7">
        <v>18</v>
      </c>
      <c r="C25" s="22"/>
      <c r="D25" s="23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7">
        <v>19</v>
      </c>
      <c r="C26" s="22"/>
      <c r="D26" s="25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7">
        <v>20</v>
      </c>
      <c r="C27" s="22"/>
      <c r="D27" s="23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7">
        <v>21</v>
      </c>
      <c r="C28" s="22"/>
      <c r="D28" s="25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7">
        <v>22</v>
      </c>
      <c r="C29" s="22"/>
      <c r="D29" s="23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7">
        <v>23</v>
      </c>
      <c r="C30" s="22"/>
      <c r="D30" s="25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7">
        <v>24</v>
      </c>
      <c r="C31" s="22"/>
      <c r="D31" s="23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7">
        <v>25</v>
      </c>
      <c r="C32" s="22"/>
      <c r="D32" s="25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7">
        <v>26</v>
      </c>
      <c r="C33" s="22"/>
      <c r="D33" s="23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7">
        <v>27</v>
      </c>
      <c r="C34" s="22"/>
      <c r="D34" s="25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7">
        <v>28</v>
      </c>
      <c r="C35" s="22"/>
      <c r="D35" s="23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7">
        <v>29</v>
      </c>
      <c r="C36" s="22"/>
      <c r="D36" s="25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7">
        <v>30</v>
      </c>
      <c r="C37" s="22"/>
      <c r="D37" s="23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7">
        <v>31</v>
      </c>
      <c r="C38" s="22"/>
      <c r="D38" s="25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7">
        <v>32</v>
      </c>
      <c r="C39" s="22"/>
      <c r="D39" s="23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7">
        <v>33</v>
      </c>
      <c r="C40" s="22"/>
      <c r="D40" s="25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7">
        <v>34</v>
      </c>
      <c r="C41" s="22"/>
      <c r="D41" s="23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7">
        <v>35</v>
      </c>
      <c r="C42" s="22"/>
      <c r="D42" s="25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7">
        <v>36</v>
      </c>
      <c r="C43" s="22"/>
      <c r="D43" s="23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7">
        <v>37</v>
      </c>
      <c r="C44" s="22"/>
      <c r="D44" s="25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7">
        <v>38</v>
      </c>
      <c r="C45" s="22"/>
      <c r="D45" s="23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7">
        <v>39</v>
      </c>
      <c r="C46" s="22"/>
      <c r="D46" s="25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7">
        <v>40</v>
      </c>
      <c r="C47" s="22"/>
      <c r="D47" s="23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7">
        <v>41</v>
      </c>
      <c r="C48" s="22"/>
      <c r="D48" s="25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7">
        <v>42</v>
      </c>
      <c r="C49" s="22"/>
      <c r="D49" s="23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7">
        <v>43</v>
      </c>
      <c r="C50" s="22"/>
      <c r="D50" s="25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7">
        <v>44</v>
      </c>
      <c r="C51" s="22"/>
      <c r="D51" s="23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7">
        <v>45</v>
      </c>
      <c r="C52" s="22"/>
      <c r="D52" s="25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7">
        <v>46</v>
      </c>
      <c r="C53" s="22"/>
      <c r="D53" s="23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7">
        <v>47</v>
      </c>
      <c r="C54" s="22"/>
      <c r="D54" s="19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7">
        <v>48</v>
      </c>
      <c r="C55" s="22"/>
      <c r="D55" s="19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7">
        <v>49</v>
      </c>
      <c r="C56" s="22"/>
      <c r="D56" s="19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63">
        <v>50</v>
      </c>
      <c r="C57" s="32"/>
      <c r="D57" s="35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183</v>
      </c>
      <c r="C3" s="136"/>
      <c r="D3" s="136"/>
    </row>
    <row r="4" spans="2:3" ht="12.75">
      <c r="B4" s="3" t="s">
        <v>184</v>
      </c>
      <c r="C4" s="1"/>
    </row>
    <row r="5" spans="2:3" ht="12.75">
      <c r="B5" s="3" t="s">
        <v>33</v>
      </c>
      <c r="C5" s="1"/>
    </row>
    <row r="6" ht="13.5" thickBot="1"/>
    <row r="7" spans="2:13" ht="13.5" thickBot="1">
      <c r="B7" s="40" t="s">
        <v>1</v>
      </c>
      <c r="C7" s="123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96">
        <v>1</v>
      </c>
      <c r="C8" s="124" t="s">
        <v>43</v>
      </c>
      <c r="D8" s="19">
        <v>55</v>
      </c>
      <c r="E8" s="19" t="s">
        <v>18</v>
      </c>
      <c r="F8" s="21">
        <v>38</v>
      </c>
      <c r="G8" s="5">
        <f aca="true" t="shared" si="0" ref="G8:G39">(D8*60)+F8</f>
        <v>3338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 customHeight="1">
      <c r="B9" s="27">
        <v>2</v>
      </c>
      <c r="C9" s="125" t="s">
        <v>185</v>
      </c>
      <c r="D9" s="25">
        <v>55</v>
      </c>
      <c r="E9" s="25" t="s">
        <v>18</v>
      </c>
      <c r="F9" s="26">
        <v>56</v>
      </c>
      <c r="G9" s="15">
        <f t="shared" si="0"/>
        <v>3356</v>
      </c>
      <c r="H9" s="9">
        <f aca="true" t="shared" si="2" ref="H9:H40">IF(G9&gt;0,G9-$G$8,0)</f>
        <v>18</v>
      </c>
      <c r="I9" s="49">
        <f aca="true" t="shared" si="3" ref="I9:I40">H9/$G$8</f>
        <v>0.005392450569203115</v>
      </c>
      <c r="J9" s="10">
        <f>IF(E9="Disk",0,40)</f>
        <v>40</v>
      </c>
      <c r="K9" s="47">
        <f aca="true" t="shared" si="4" ref="K9:K40">IF(I9&gt;0,SQRT(I9*1000)*2,50)</f>
        <v>4.644330121428973</v>
      </c>
      <c r="L9" s="7">
        <f aca="true" t="shared" si="5" ref="L9:L40">IF(K9&lt;50,(50-K9),0)</f>
        <v>45.35566987857103</v>
      </c>
      <c r="M9" s="38">
        <f t="shared" si="1"/>
        <v>85.35566987857104</v>
      </c>
    </row>
    <row r="10" spans="2:13" ht="12.75">
      <c r="B10" s="27">
        <v>3</v>
      </c>
      <c r="C10" s="125" t="s">
        <v>186</v>
      </c>
      <c r="D10" s="23">
        <v>56</v>
      </c>
      <c r="E10" s="23" t="s">
        <v>18</v>
      </c>
      <c r="F10" s="28">
        <v>20</v>
      </c>
      <c r="G10" s="15">
        <f t="shared" si="0"/>
        <v>3380</v>
      </c>
      <c r="H10" s="9">
        <f t="shared" si="2"/>
        <v>42</v>
      </c>
      <c r="I10" s="49">
        <f t="shared" si="3"/>
        <v>0.012582384661473937</v>
      </c>
      <c r="J10" s="10">
        <f>IF(E10="Disk",0,34)</f>
        <v>34</v>
      </c>
      <c r="K10" s="47">
        <f t="shared" si="4"/>
        <v>7.094331444603906</v>
      </c>
      <c r="L10" s="7">
        <f t="shared" si="5"/>
        <v>42.90566855539609</v>
      </c>
      <c r="M10" s="38">
        <f t="shared" si="1"/>
        <v>76.90566855539609</v>
      </c>
    </row>
    <row r="11" spans="2:13" ht="12.75">
      <c r="B11" s="27">
        <v>4</v>
      </c>
      <c r="C11" s="125" t="s">
        <v>187</v>
      </c>
      <c r="D11" s="23">
        <v>64</v>
      </c>
      <c r="E11" s="23" t="s">
        <v>18</v>
      </c>
      <c r="F11" s="28">
        <v>49</v>
      </c>
      <c r="G11" s="15">
        <f t="shared" si="0"/>
        <v>3889</v>
      </c>
      <c r="H11" s="9">
        <f t="shared" si="2"/>
        <v>551</v>
      </c>
      <c r="I11" s="49">
        <f t="shared" si="3"/>
        <v>0.16506890353505094</v>
      </c>
      <c r="J11" s="10">
        <f>IF(E11="Disk",0,31)</f>
        <v>31</v>
      </c>
      <c r="K11" s="47">
        <f t="shared" si="4"/>
        <v>25.695828730364074</v>
      </c>
      <c r="L11" s="7">
        <f t="shared" si="5"/>
        <v>24.304171269635926</v>
      </c>
      <c r="M11" s="38">
        <f t="shared" si="1"/>
        <v>55.30417126963593</v>
      </c>
    </row>
    <row r="12" spans="2:13" ht="12.75">
      <c r="B12" s="27">
        <v>5</v>
      </c>
      <c r="C12" s="125" t="s">
        <v>188</v>
      </c>
      <c r="D12" s="25">
        <v>71</v>
      </c>
      <c r="E12" s="25" t="s">
        <v>18</v>
      </c>
      <c r="F12" s="26">
        <v>56</v>
      </c>
      <c r="G12" s="15">
        <f t="shared" si="0"/>
        <v>4316</v>
      </c>
      <c r="H12" s="9">
        <f t="shared" si="2"/>
        <v>978</v>
      </c>
      <c r="I12" s="49">
        <f t="shared" si="3"/>
        <v>0.29298981426003595</v>
      </c>
      <c r="J12" s="10">
        <f>IF(E12="Disk",0,28)</f>
        <v>28</v>
      </c>
      <c r="K12" s="47">
        <f t="shared" si="4"/>
        <v>34.233890474793306</v>
      </c>
      <c r="L12" s="7">
        <f t="shared" si="5"/>
        <v>15.766109525206694</v>
      </c>
      <c r="M12" s="38">
        <f t="shared" si="1"/>
        <v>43.766109525206694</v>
      </c>
    </row>
    <row r="13" spans="2:13" ht="12.75">
      <c r="B13" s="27">
        <v>6</v>
      </c>
      <c r="C13" s="125" t="s">
        <v>171</v>
      </c>
      <c r="D13" s="23">
        <v>75</v>
      </c>
      <c r="E13" s="23" t="s">
        <v>18</v>
      </c>
      <c r="F13" s="28">
        <v>22</v>
      </c>
      <c r="G13" s="15">
        <f t="shared" si="0"/>
        <v>4522</v>
      </c>
      <c r="H13" s="9">
        <f t="shared" si="2"/>
        <v>1184</v>
      </c>
      <c r="I13" s="49">
        <f t="shared" si="3"/>
        <v>0.3547034152186938</v>
      </c>
      <c r="J13" s="10">
        <f>IF(E13="Disk",0,26)</f>
        <v>26</v>
      </c>
      <c r="K13" s="47">
        <f t="shared" si="4"/>
        <v>37.66714298795139</v>
      </c>
      <c r="L13" s="7">
        <f t="shared" si="5"/>
        <v>12.332857012048613</v>
      </c>
      <c r="M13" s="38">
        <f t="shared" si="1"/>
        <v>38.33285701204861</v>
      </c>
    </row>
    <row r="14" spans="2:13" ht="12.75">
      <c r="B14" s="27">
        <v>7</v>
      </c>
      <c r="C14" s="125" t="s">
        <v>41</v>
      </c>
      <c r="D14" s="25"/>
      <c r="E14" s="25" t="s">
        <v>31</v>
      </c>
      <c r="F14" s="26"/>
      <c r="G14" s="15">
        <f t="shared" si="0"/>
        <v>0</v>
      </c>
      <c r="H14" s="9">
        <f t="shared" si="2"/>
        <v>0</v>
      </c>
      <c r="I14" s="49">
        <f t="shared" si="3"/>
        <v>0</v>
      </c>
      <c r="J14" s="10">
        <f>IF(E14="Disk",0,24)</f>
        <v>0</v>
      </c>
      <c r="K14" s="47">
        <f t="shared" si="4"/>
        <v>50</v>
      </c>
      <c r="L14" s="7">
        <f t="shared" si="5"/>
        <v>0</v>
      </c>
      <c r="M14" s="38">
        <f t="shared" si="1"/>
        <v>0</v>
      </c>
    </row>
    <row r="15" spans="2:13" ht="12.75">
      <c r="B15" s="27">
        <v>8</v>
      </c>
      <c r="C15" s="22"/>
      <c r="D15" s="23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>
        <f t="shared" si="3"/>
        <v>0</v>
      </c>
      <c r="J15" s="10">
        <f>IF(E15="Disk",0,23)</f>
        <v>23</v>
      </c>
      <c r="K15" s="47">
        <f t="shared" si="4"/>
        <v>50</v>
      </c>
      <c r="L15" s="7">
        <f t="shared" si="5"/>
        <v>0</v>
      </c>
      <c r="M15" s="38">
        <f t="shared" si="1"/>
        <v>23</v>
      </c>
    </row>
    <row r="16" spans="2:13" ht="12.75">
      <c r="B16" s="27">
        <v>9</v>
      </c>
      <c r="C16" s="22"/>
      <c r="D16" s="23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>
        <f t="shared" si="3"/>
        <v>0</v>
      </c>
      <c r="J16" s="10">
        <f>IF(E16="Disk",0,22)</f>
        <v>22</v>
      </c>
      <c r="K16" s="47">
        <f t="shared" si="4"/>
        <v>50</v>
      </c>
      <c r="L16" s="7">
        <f t="shared" si="5"/>
        <v>0</v>
      </c>
      <c r="M16" s="38">
        <f t="shared" si="1"/>
        <v>22</v>
      </c>
    </row>
    <row r="17" spans="2:13" ht="12.75">
      <c r="B17" s="27">
        <v>10</v>
      </c>
      <c r="C17" s="22"/>
      <c r="D17" s="25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</row>
    <row r="18" spans="2:13" ht="12.75">
      <c r="B18" s="27">
        <v>11</v>
      </c>
      <c r="C18" s="22"/>
      <c r="D18" s="23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</row>
    <row r="19" spans="2:13" ht="12.75">
      <c r="B19" s="27">
        <v>12</v>
      </c>
      <c r="C19" s="22"/>
      <c r="D19" s="23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</row>
    <row r="20" spans="2:13" ht="12.75">
      <c r="B20" s="27">
        <v>13</v>
      </c>
      <c r="C20" s="22"/>
      <c r="D20" s="25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</row>
    <row r="21" spans="2:13" ht="12.75">
      <c r="B21" s="27">
        <v>14</v>
      </c>
      <c r="C21" s="22"/>
      <c r="D21" s="23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7">
        <v>15</v>
      </c>
      <c r="C22" s="22"/>
      <c r="D22" s="23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7">
        <v>16</v>
      </c>
      <c r="C23" s="22"/>
      <c r="D23" s="23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7">
        <v>17</v>
      </c>
      <c r="C24" s="22"/>
      <c r="D24" s="25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7">
        <v>18</v>
      </c>
      <c r="C25" s="22"/>
      <c r="D25" s="23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7">
        <v>19</v>
      </c>
      <c r="C26" s="22"/>
      <c r="D26" s="25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7">
        <v>20</v>
      </c>
      <c r="C27" s="22"/>
      <c r="D27" s="23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7">
        <v>21</v>
      </c>
      <c r="C28" s="22"/>
      <c r="D28" s="25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7">
        <v>22</v>
      </c>
      <c r="C29" s="22"/>
      <c r="D29" s="23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7">
        <v>23</v>
      </c>
      <c r="C30" s="22"/>
      <c r="D30" s="25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7">
        <v>24</v>
      </c>
      <c r="C31" s="22"/>
      <c r="D31" s="23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7">
        <v>25</v>
      </c>
      <c r="C32" s="22"/>
      <c r="D32" s="25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7">
        <v>26</v>
      </c>
      <c r="C33" s="22"/>
      <c r="D33" s="23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7">
        <v>27</v>
      </c>
      <c r="C34" s="22"/>
      <c r="D34" s="25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7">
        <v>28</v>
      </c>
      <c r="C35" s="22"/>
      <c r="D35" s="23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7">
        <v>29</v>
      </c>
      <c r="C36" s="22"/>
      <c r="D36" s="25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7">
        <v>30</v>
      </c>
      <c r="C37" s="22"/>
      <c r="D37" s="23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7">
        <v>31</v>
      </c>
      <c r="C38" s="22"/>
      <c r="D38" s="25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7">
        <v>32</v>
      </c>
      <c r="C39" s="22"/>
      <c r="D39" s="23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7">
        <v>33</v>
      </c>
      <c r="C40" s="22"/>
      <c r="D40" s="25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7">
        <v>34</v>
      </c>
      <c r="C41" s="22"/>
      <c r="D41" s="23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7">
        <v>35</v>
      </c>
      <c r="C42" s="22"/>
      <c r="D42" s="25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7">
        <v>36</v>
      </c>
      <c r="C43" s="22"/>
      <c r="D43" s="23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7">
        <v>37</v>
      </c>
      <c r="C44" s="22"/>
      <c r="D44" s="25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7">
        <v>38</v>
      </c>
      <c r="C45" s="22"/>
      <c r="D45" s="23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7">
        <v>39</v>
      </c>
      <c r="C46" s="22"/>
      <c r="D46" s="25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7">
        <v>40</v>
      </c>
      <c r="C47" s="22"/>
      <c r="D47" s="23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7">
        <v>41</v>
      </c>
      <c r="C48" s="22"/>
      <c r="D48" s="25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7">
        <v>42</v>
      </c>
      <c r="C49" s="22"/>
      <c r="D49" s="23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7">
        <v>43</v>
      </c>
      <c r="C50" s="22"/>
      <c r="D50" s="25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7">
        <v>44</v>
      </c>
      <c r="C51" s="22"/>
      <c r="D51" s="23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7">
        <v>45</v>
      </c>
      <c r="C52" s="22"/>
      <c r="D52" s="25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7">
        <v>46</v>
      </c>
      <c r="C53" s="22"/>
      <c r="D53" s="23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7">
        <v>47</v>
      </c>
      <c r="C54" s="22"/>
      <c r="D54" s="19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7">
        <v>48</v>
      </c>
      <c r="C55" s="22"/>
      <c r="D55" s="19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7">
        <v>49</v>
      </c>
      <c r="C56" s="22"/>
      <c r="D56" s="19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63">
        <v>50</v>
      </c>
      <c r="C57" s="32"/>
      <c r="D57" s="35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167</v>
      </c>
      <c r="C2" s="2"/>
    </row>
    <row r="3" spans="2:4" ht="12.75">
      <c r="B3" s="136" t="s">
        <v>193</v>
      </c>
      <c r="C3" s="136"/>
      <c r="D3" s="136"/>
    </row>
    <row r="4" spans="2:3" ht="12.75">
      <c r="B4" s="3" t="s">
        <v>194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123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96">
        <v>1</v>
      </c>
      <c r="C8" s="18" t="s">
        <v>3</v>
      </c>
      <c r="D8" s="19">
        <v>37</v>
      </c>
      <c r="E8" s="19" t="s">
        <v>18</v>
      </c>
      <c r="F8" s="21">
        <v>5</v>
      </c>
      <c r="G8" s="5">
        <f aca="true" t="shared" si="0" ref="G8:G39">(D8*60)+F8</f>
        <v>2225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7">
        <v>2</v>
      </c>
      <c r="C9" s="22" t="s">
        <v>4</v>
      </c>
      <c r="D9" s="25">
        <v>37</v>
      </c>
      <c r="E9" s="25" t="s">
        <v>18</v>
      </c>
      <c r="F9" s="26">
        <v>10</v>
      </c>
      <c r="G9" s="15">
        <f t="shared" si="0"/>
        <v>2230</v>
      </c>
      <c r="H9" s="9">
        <f aca="true" t="shared" si="2" ref="H9:H40">IF(G9&gt;0,G9-$G$8,0)</f>
        <v>5</v>
      </c>
      <c r="I9" s="49">
        <f aca="true" t="shared" si="3" ref="I9:I40">H9/$G$8</f>
        <v>0.0022471910112359553</v>
      </c>
      <c r="J9" s="10">
        <f>IF(E9="Disk",0,40)</f>
        <v>40</v>
      </c>
      <c r="K9" s="47">
        <f aca="true" t="shared" si="4" ref="K9:K40">IF(I9&gt;0,SQRT(I9*1000)*2,50)</f>
        <v>2.9981267559834457</v>
      </c>
      <c r="L9" s="7">
        <f aca="true" t="shared" si="5" ref="L9:L40">IF(K9&lt;50,(50-K9),0)</f>
        <v>47.00187324401655</v>
      </c>
      <c r="M9" s="38">
        <f t="shared" si="1"/>
        <v>87.00187324401655</v>
      </c>
    </row>
    <row r="10" spans="2:13" ht="12.75">
      <c r="B10" s="27">
        <v>3</v>
      </c>
      <c r="C10" s="22" t="s">
        <v>82</v>
      </c>
      <c r="D10" s="23">
        <v>38</v>
      </c>
      <c r="E10" s="23" t="s">
        <v>18</v>
      </c>
      <c r="F10" s="28">
        <v>9</v>
      </c>
      <c r="G10" s="15">
        <f t="shared" si="0"/>
        <v>2289</v>
      </c>
      <c r="H10" s="9">
        <f t="shared" si="2"/>
        <v>64</v>
      </c>
      <c r="I10" s="49">
        <f t="shared" si="3"/>
        <v>0.028764044943820226</v>
      </c>
      <c r="J10" s="10">
        <f>IF(E10="Disk",0,34)</f>
        <v>34</v>
      </c>
      <c r="K10" s="47">
        <f t="shared" si="4"/>
        <v>10.726424370463855</v>
      </c>
      <c r="L10" s="7">
        <f t="shared" si="5"/>
        <v>39.27357562953615</v>
      </c>
      <c r="M10" s="38">
        <f t="shared" si="1"/>
        <v>73.27357562953614</v>
      </c>
    </row>
    <row r="11" spans="2:13" ht="12.75">
      <c r="B11" s="27">
        <v>4</v>
      </c>
      <c r="C11" s="22" t="s">
        <v>135</v>
      </c>
      <c r="D11" s="23">
        <v>39</v>
      </c>
      <c r="E11" s="23" t="s">
        <v>18</v>
      </c>
      <c r="F11" s="28">
        <v>21</v>
      </c>
      <c r="G11" s="15">
        <f t="shared" si="0"/>
        <v>2361</v>
      </c>
      <c r="H11" s="9">
        <f t="shared" si="2"/>
        <v>136</v>
      </c>
      <c r="I11" s="49">
        <f t="shared" si="3"/>
        <v>0.06112359550561798</v>
      </c>
      <c r="J11" s="10">
        <f>IF(E11="Disk",0,31)</f>
        <v>31</v>
      </c>
      <c r="K11" s="47">
        <f t="shared" si="4"/>
        <v>15.636316126967756</v>
      </c>
      <c r="L11" s="7">
        <f t="shared" si="5"/>
        <v>34.363683873032244</v>
      </c>
      <c r="M11" s="38">
        <f t="shared" si="1"/>
        <v>65.36368387303224</v>
      </c>
    </row>
    <row r="12" spans="2:13" ht="12.75">
      <c r="B12" s="27">
        <v>5</v>
      </c>
      <c r="C12" s="22" t="s">
        <v>32</v>
      </c>
      <c r="D12" s="25">
        <v>40</v>
      </c>
      <c r="E12" s="25" t="s">
        <v>18</v>
      </c>
      <c r="F12" s="26">
        <v>6</v>
      </c>
      <c r="G12" s="15">
        <f t="shared" si="0"/>
        <v>2406</v>
      </c>
      <c r="H12" s="9">
        <f t="shared" si="2"/>
        <v>181</v>
      </c>
      <c r="I12" s="49">
        <f t="shared" si="3"/>
        <v>0.08134831460674158</v>
      </c>
      <c r="J12" s="10">
        <f>IF(E12="Disk",0,28)</f>
        <v>28</v>
      </c>
      <c r="K12" s="47">
        <f t="shared" si="4"/>
        <v>18.03866010619875</v>
      </c>
      <c r="L12" s="7">
        <f t="shared" si="5"/>
        <v>31.96133989380125</v>
      </c>
      <c r="M12" s="38">
        <f t="shared" si="1"/>
        <v>59.96133989380125</v>
      </c>
    </row>
    <row r="13" spans="2:13" ht="12.75">
      <c r="B13" s="27">
        <v>6</v>
      </c>
      <c r="C13" s="22" t="s">
        <v>16</v>
      </c>
      <c r="D13" s="23">
        <v>40</v>
      </c>
      <c r="E13" s="23" t="s">
        <v>18</v>
      </c>
      <c r="F13" s="28">
        <v>32</v>
      </c>
      <c r="G13" s="15">
        <f t="shared" si="0"/>
        <v>2432</v>
      </c>
      <c r="H13" s="9">
        <f t="shared" si="2"/>
        <v>207</v>
      </c>
      <c r="I13" s="49">
        <f t="shared" si="3"/>
        <v>0.09303370786516854</v>
      </c>
      <c r="J13" s="10">
        <f>IF(E13="Disk",0,26)</f>
        <v>26</v>
      </c>
      <c r="K13" s="47">
        <f t="shared" si="4"/>
        <v>19.29079654811263</v>
      </c>
      <c r="L13" s="7">
        <f t="shared" si="5"/>
        <v>30.70920345188737</v>
      </c>
      <c r="M13" s="38">
        <f t="shared" si="1"/>
        <v>56.70920345188737</v>
      </c>
    </row>
    <row r="14" spans="2:13" ht="12.75">
      <c r="B14" s="27">
        <v>7</v>
      </c>
      <c r="C14" s="22" t="s">
        <v>14</v>
      </c>
      <c r="D14" s="25">
        <v>45</v>
      </c>
      <c r="E14" s="25" t="s">
        <v>18</v>
      </c>
      <c r="F14" s="26">
        <v>15</v>
      </c>
      <c r="G14" s="15">
        <f t="shared" si="0"/>
        <v>2715</v>
      </c>
      <c r="H14" s="9">
        <f t="shared" si="2"/>
        <v>490</v>
      </c>
      <c r="I14" s="49">
        <f t="shared" si="3"/>
        <v>0.2202247191011236</v>
      </c>
      <c r="J14" s="10">
        <f>IF(E14="Disk",0,24)</f>
        <v>24</v>
      </c>
      <c r="K14" s="47">
        <f t="shared" si="4"/>
        <v>29.679940640178078</v>
      </c>
      <c r="L14" s="7">
        <f t="shared" si="5"/>
        <v>20.320059359821922</v>
      </c>
      <c r="M14" s="38">
        <f t="shared" si="1"/>
        <v>44.320059359821926</v>
      </c>
    </row>
    <row r="15" spans="2:13" ht="12.75">
      <c r="B15" s="27">
        <v>8</v>
      </c>
      <c r="C15" s="22" t="s">
        <v>185</v>
      </c>
      <c r="D15" s="23">
        <v>45</v>
      </c>
      <c r="E15" s="23" t="s">
        <v>18</v>
      </c>
      <c r="F15" s="28">
        <v>25</v>
      </c>
      <c r="G15" s="15">
        <f t="shared" si="0"/>
        <v>2725</v>
      </c>
      <c r="H15" s="9">
        <f t="shared" si="2"/>
        <v>500</v>
      </c>
      <c r="I15" s="49">
        <f t="shared" si="3"/>
        <v>0.2247191011235955</v>
      </c>
      <c r="J15" s="10">
        <f>IF(E15="Disk",0,23)</f>
        <v>23</v>
      </c>
      <c r="K15" s="47">
        <f t="shared" si="4"/>
        <v>29.981267559834457</v>
      </c>
      <c r="L15" s="7">
        <f t="shared" si="5"/>
        <v>20.018732440165543</v>
      </c>
      <c r="M15" s="38">
        <f t="shared" si="1"/>
        <v>43.01873244016554</v>
      </c>
    </row>
    <row r="16" spans="2:13" ht="12.75">
      <c r="B16" s="27">
        <v>9</v>
      </c>
      <c r="C16" s="22" t="s">
        <v>87</v>
      </c>
      <c r="D16" s="23">
        <v>48</v>
      </c>
      <c r="E16" s="25" t="s">
        <v>18</v>
      </c>
      <c r="F16" s="26">
        <v>46</v>
      </c>
      <c r="G16" s="15">
        <f t="shared" si="0"/>
        <v>2926</v>
      </c>
      <c r="H16" s="9">
        <f t="shared" si="2"/>
        <v>701</v>
      </c>
      <c r="I16" s="49">
        <f t="shared" si="3"/>
        <v>0.3150561797752809</v>
      </c>
      <c r="J16" s="10">
        <f>IF(E16="Disk",0,22)</f>
        <v>22</v>
      </c>
      <c r="K16" s="47">
        <f t="shared" si="4"/>
        <v>35.49964392921601</v>
      </c>
      <c r="L16" s="7">
        <f t="shared" si="5"/>
        <v>14.500356070783987</v>
      </c>
      <c r="M16" s="38">
        <f t="shared" si="1"/>
        <v>36.50035607078399</v>
      </c>
    </row>
    <row r="17" spans="2:13" ht="12.75">
      <c r="B17" s="27">
        <v>10</v>
      </c>
      <c r="C17" s="22" t="s">
        <v>88</v>
      </c>
      <c r="D17" s="25">
        <v>53</v>
      </c>
      <c r="E17" s="23" t="s">
        <v>18</v>
      </c>
      <c r="F17" s="28">
        <v>31</v>
      </c>
      <c r="G17" s="15">
        <f t="shared" si="0"/>
        <v>3211</v>
      </c>
      <c r="H17" s="9">
        <f t="shared" si="2"/>
        <v>986</v>
      </c>
      <c r="I17" s="49">
        <f t="shared" si="3"/>
        <v>0.4431460674157303</v>
      </c>
      <c r="J17" s="10">
        <f>IF(E17="Disk",0,21)</f>
        <v>21</v>
      </c>
      <c r="K17" s="47">
        <f t="shared" si="4"/>
        <v>42.102069660088226</v>
      </c>
      <c r="L17" s="7">
        <f t="shared" si="5"/>
        <v>7.897930339911774</v>
      </c>
      <c r="M17" s="38">
        <f t="shared" si="1"/>
        <v>28.897930339911774</v>
      </c>
    </row>
    <row r="18" spans="2:13" ht="12.75">
      <c r="B18" s="27">
        <v>11</v>
      </c>
      <c r="C18" s="22" t="s">
        <v>131</v>
      </c>
      <c r="D18" s="23"/>
      <c r="E18" s="23" t="s">
        <v>31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0</v>
      </c>
      <c r="K18" s="47">
        <f t="shared" si="4"/>
        <v>50</v>
      </c>
      <c r="L18" s="7">
        <f t="shared" si="5"/>
        <v>0</v>
      </c>
      <c r="M18" s="38">
        <f t="shared" si="1"/>
        <v>0</v>
      </c>
    </row>
    <row r="19" spans="2:13" ht="12.75">
      <c r="B19" s="27">
        <v>12</v>
      </c>
      <c r="C19" s="22" t="s">
        <v>41</v>
      </c>
      <c r="D19" s="23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7">
        <v>13</v>
      </c>
      <c r="C20" s="22" t="s">
        <v>39</v>
      </c>
      <c r="D20" s="25"/>
      <c r="E20" s="25" t="s">
        <v>31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0</v>
      </c>
      <c r="K20" s="47">
        <f t="shared" si="4"/>
        <v>50</v>
      </c>
      <c r="L20" s="7">
        <f t="shared" si="5"/>
        <v>0</v>
      </c>
      <c r="M20" s="38">
        <f t="shared" si="1"/>
        <v>0</v>
      </c>
    </row>
    <row r="21" spans="2:13" ht="12.75">
      <c r="B21" s="27">
        <v>14</v>
      </c>
      <c r="C21" s="22" t="s">
        <v>195</v>
      </c>
      <c r="D21" s="23"/>
      <c r="E21" s="23" t="s">
        <v>31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0</v>
      </c>
      <c r="K21" s="47">
        <f t="shared" si="4"/>
        <v>50</v>
      </c>
      <c r="L21" s="7">
        <f t="shared" si="5"/>
        <v>0</v>
      </c>
      <c r="M21" s="38">
        <f t="shared" si="1"/>
        <v>0</v>
      </c>
    </row>
    <row r="22" spans="2:13" ht="12.75">
      <c r="B22" s="27">
        <v>15</v>
      </c>
      <c r="C22" s="22" t="s">
        <v>17</v>
      </c>
      <c r="D22" s="23"/>
      <c r="E22" s="23" t="s">
        <v>31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0</v>
      </c>
      <c r="K22" s="47">
        <f t="shared" si="4"/>
        <v>50</v>
      </c>
      <c r="L22" s="7">
        <f t="shared" si="5"/>
        <v>0</v>
      </c>
      <c r="M22" s="38">
        <f t="shared" si="1"/>
        <v>0</v>
      </c>
    </row>
    <row r="23" spans="2:13" ht="12.75">
      <c r="B23" s="27">
        <v>16</v>
      </c>
      <c r="C23" s="22" t="s">
        <v>196</v>
      </c>
      <c r="D23" s="23"/>
      <c r="E23" s="23" t="s">
        <v>31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0</v>
      </c>
      <c r="K23" s="47">
        <f t="shared" si="4"/>
        <v>50</v>
      </c>
      <c r="L23" s="7">
        <f t="shared" si="5"/>
        <v>0</v>
      </c>
      <c r="M23" s="38">
        <f t="shared" si="1"/>
        <v>0</v>
      </c>
    </row>
    <row r="24" spans="2:13" ht="12.75">
      <c r="B24" s="27">
        <v>17</v>
      </c>
      <c r="C24" s="22"/>
      <c r="D24" s="25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7">
        <v>18</v>
      </c>
      <c r="C25" s="22"/>
      <c r="D25" s="23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7">
        <v>19</v>
      </c>
      <c r="C26" s="22"/>
      <c r="D26" s="25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7">
        <v>20</v>
      </c>
      <c r="C27" s="22"/>
      <c r="D27" s="23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7">
        <v>21</v>
      </c>
      <c r="C28" s="22"/>
      <c r="D28" s="25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7">
        <v>22</v>
      </c>
      <c r="C29" s="22"/>
      <c r="D29" s="23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7">
        <v>23</v>
      </c>
      <c r="C30" s="22"/>
      <c r="D30" s="25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7">
        <v>24</v>
      </c>
      <c r="C31" s="22"/>
      <c r="D31" s="23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7">
        <v>25</v>
      </c>
      <c r="C32" s="22"/>
      <c r="D32" s="25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7">
        <v>26</v>
      </c>
      <c r="C33" s="22"/>
      <c r="D33" s="23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7">
        <v>27</v>
      </c>
      <c r="C34" s="22"/>
      <c r="D34" s="25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7">
        <v>28</v>
      </c>
      <c r="C35" s="22"/>
      <c r="D35" s="23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7">
        <v>29</v>
      </c>
      <c r="C36" s="22"/>
      <c r="D36" s="25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7">
        <v>30</v>
      </c>
      <c r="C37" s="22"/>
      <c r="D37" s="23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7">
        <v>31</v>
      </c>
      <c r="C38" s="22"/>
      <c r="D38" s="25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7">
        <v>32</v>
      </c>
      <c r="C39" s="22"/>
      <c r="D39" s="23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7">
        <v>33</v>
      </c>
      <c r="C40" s="22"/>
      <c r="D40" s="25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7">
        <v>34</v>
      </c>
      <c r="C41" s="22"/>
      <c r="D41" s="23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7">
        <v>35</v>
      </c>
      <c r="C42" s="22"/>
      <c r="D42" s="25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7">
        <v>36</v>
      </c>
      <c r="C43" s="22"/>
      <c r="D43" s="23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7">
        <v>37</v>
      </c>
      <c r="C44" s="22"/>
      <c r="D44" s="25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7">
        <v>38</v>
      </c>
      <c r="C45" s="22"/>
      <c r="D45" s="23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7">
        <v>39</v>
      </c>
      <c r="C46" s="22"/>
      <c r="D46" s="25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7">
        <v>40</v>
      </c>
      <c r="C47" s="22"/>
      <c r="D47" s="23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7">
        <v>41</v>
      </c>
      <c r="C48" s="22"/>
      <c r="D48" s="25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7">
        <v>42</v>
      </c>
      <c r="C49" s="22"/>
      <c r="D49" s="23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7">
        <v>43</v>
      </c>
      <c r="C50" s="22"/>
      <c r="D50" s="25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7">
        <v>44</v>
      </c>
      <c r="C51" s="22"/>
      <c r="D51" s="23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7">
        <v>45</v>
      </c>
      <c r="C52" s="22"/>
      <c r="D52" s="25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7">
        <v>46</v>
      </c>
      <c r="C53" s="22"/>
      <c r="D53" s="23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7">
        <v>47</v>
      </c>
      <c r="C54" s="22"/>
      <c r="D54" s="19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7">
        <v>48</v>
      </c>
      <c r="C55" s="22"/>
      <c r="D55" s="19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7">
        <v>49</v>
      </c>
      <c r="C56" s="22"/>
      <c r="D56" s="19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63">
        <v>50</v>
      </c>
      <c r="C57" s="32"/>
      <c r="D57" s="35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10.421875" style="0" hidden="1" customWidth="1"/>
    <col min="15" max="15" width="16.57421875" style="0" bestFit="1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204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49</v>
      </c>
      <c r="C5" s="1"/>
    </row>
    <row r="6" ht="13.5" thickBot="1"/>
    <row r="7" spans="2:15" ht="13.5" thickBot="1">
      <c r="B7" s="40" t="s">
        <v>1</v>
      </c>
      <c r="C7" s="123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96">
        <v>1</v>
      </c>
      <c r="C8" s="18" t="s">
        <v>4</v>
      </c>
      <c r="D8" s="19">
        <v>65</v>
      </c>
      <c r="E8" s="19" t="s">
        <v>18</v>
      </c>
      <c r="F8" s="21">
        <v>34</v>
      </c>
      <c r="G8" s="5">
        <f aca="true" t="shared" si="0" ref="G8:G39">(D8*60)+F8</f>
        <v>3934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56">
        <v>30</v>
      </c>
    </row>
    <row r="9" spans="2:15" ht="12.75">
      <c r="B9" s="27">
        <v>2</v>
      </c>
      <c r="C9" s="22" t="s">
        <v>134</v>
      </c>
      <c r="D9" s="25">
        <v>65</v>
      </c>
      <c r="E9" s="25" t="s">
        <v>18</v>
      </c>
      <c r="F9" s="26">
        <v>51</v>
      </c>
      <c r="G9" s="15">
        <f t="shared" si="0"/>
        <v>3951</v>
      </c>
      <c r="H9" s="9">
        <f aca="true" t="shared" si="2" ref="H9:H40">IF(G9&gt;0,G9-$G$8,0)</f>
        <v>17</v>
      </c>
      <c r="I9" s="49">
        <f aca="true" t="shared" si="3" ref="I9:I40">H9/$G$8</f>
        <v>0.004321301474326385</v>
      </c>
      <c r="J9" s="10">
        <f>IF(E9="Disk",0,40)</f>
        <v>40</v>
      </c>
      <c r="K9" s="47">
        <f aca="true" t="shared" si="4" ref="K9:K40">IF(I9&gt;0,SQRT(I9*1000)*2,50)</f>
        <v>4.1575480631383614</v>
      </c>
      <c r="L9" s="7">
        <f aca="true" t="shared" si="5" ref="L9:L40">IF(K9&lt;50,(50-K9),0)</f>
        <v>45.842451936861636</v>
      </c>
      <c r="M9" s="38">
        <f t="shared" si="1"/>
        <v>85.84245193686164</v>
      </c>
      <c r="O9" s="57">
        <v>22</v>
      </c>
    </row>
    <row r="10" spans="2:15" ht="12.75">
      <c r="B10" s="27">
        <v>3</v>
      </c>
      <c r="C10" s="22" t="s">
        <v>82</v>
      </c>
      <c r="D10" s="23">
        <v>67</v>
      </c>
      <c r="E10" s="23" t="s">
        <v>18</v>
      </c>
      <c r="F10" s="28">
        <v>10</v>
      </c>
      <c r="G10" s="15">
        <f t="shared" si="0"/>
        <v>4030</v>
      </c>
      <c r="H10" s="9">
        <f t="shared" si="2"/>
        <v>96</v>
      </c>
      <c r="I10" s="49">
        <f t="shared" si="3"/>
        <v>0.02440264361972547</v>
      </c>
      <c r="J10" s="10">
        <f>IF(E10="Disk",0,34)</f>
        <v>34</v>
      </c>
      <c r="K10" s="47">
        <f t="shared" si="4"/>
        <v>9.879806398857312</v>
      </c>
      <c r="L10" s="7">
        <f t="shared" si="5"/>
        <v>40.12019360114269</v>
      </c>
      <c r="M10" s="38">
        <f t="shared" si="1"/>
        <v>74.12019360114269</v>
      </c>
      <c r="O10" s="57">
        <v>4</v>
      </c>
    </row>
    <row r="11" spans="2:15" ht="12.75">
      <c r="B11" s="27">
        <v>4</v>
      </c>
      <c r="C11" s="22" t="s">
        <v>16</v>
      </c>
      <c r="D11" s="23">
        <v>67</v>
      </c>
      <c r="E11" s="23" t="s">
        <v>18</v>
      </c>
      <c r="F11" s="28">
        <v>11</v>
      </c>
      <c r="G11" s="15">
        <f t="shared" si="0"/>
        <v>4031</v>
      </c>
      <c r="H11" s="9">
        <f t="shared" si="2"/>
        <v>97</v>
      </c>
      <c r="I11" s="49">
        <f t="shared" si="3"/>
        <v>0.02465683782409761</v>
      </c>
      <c r="J11" s="10">
        <f>IF(E11="Disk",0,31)</f>
        <v>31</v>
      </c>
      <c r="K11" s="47">
        <f t="shared" si="4"/>
        <v>9.931130413824523</v>
      </c>
      <c r="L11" s="7">
        <f t="shared" si="5"/>
        <v>40.06886958617548</v>
      </c>
      <c r="M11" s="38">
        <f t="shared" si="1"/>
        <v>71.06886958617548</v>
      </c>
      <c r="O11" s="57">
        <v>1</v>
      </c>
    </row>
    <row r="12" spans="2:15" ht="12.75">
      <c r="B12" s="27">
        <v>5</v>
      </c>
      <c r="C12" s="22" t="s">
        <v>135</v>
      </c>
      <c r="D12" s="25">
        <v>67</v>
      </c>
      <c r="E12" s="25" t="s">
        <v>18</v>
      </c>
      <c r="F12" s="26">
        <v>23</v>
      </c>
      <c r="G12" s="15">
        <f t="shared" si="0"/>
        <v>4043</v>
      </c>
      <c r="H12" s="9">
        <f t="shared" si="2"/>
        <v>109</v>
      </c>
      <c r="I12" s="49">
        <f t="shared" si="3"/>
        <v>0.027707168276563294</v>
      </c>
      <c r="J12" s="10">
        <f>IF(E12="Disk",0,28)</f>
        <v>28</v>
      </c>
      <c r="K12" s="47">
        <f t="shared" si="4"/>
        <v>10.527519798426084</v>
      </c>
      <c r="L12" s="7">
        <f t="shared" si="5"/>
        <v>39.472480201573916</v>
      </c>
      <c r="M12" s="38">
        <f t="shared" si="1"/>
        <v>67.47248020157392</v>
      </c>
      <c r="O12" s="57">
        <v>0</v>
      </c>
    </row>
    <row r="13" spans="2:15" ht="12.75">
      <c r="B13" s="27">
        <v>6</v>
      </c>
      <c r="C13" s="22" t="s">
        <v>8</v>
      </c>
      <c r="D13" s="23">
        <v>67</v>
      </c>
      <c r="E13" s="23" t="s">
        <v>18</v>
      </c>
      <c r="F13" s="28">
        <v>24</v>
      </c>
      <c r="G13" s="15">
        <f t="shared" si="0"/>
        <v>4044</v>
      </c>
      <c r="H13" s="9">
        <f t="shared" si="2"/>
        <v>110</v>
      </c>
      <c r="I13" s="49">
        <f t="shared" si="3"/>
        <v>0.027961362480935434</v>
      </c>
      <c r="J13" s="10">
        <f>IF(E13="Disk",0,26)</f>
        <v>26</v>
      </c>
      <c r="K13" s="47">
        <f t="shared" si="4"/>
        <v>10.57570091879218</v>
      </c>
      <c r="L13" s="7">
        <f t="shared" si="5"/>
        <v>39.42429908120782</v>
      </c>
      <c r="M13" s="38">
        <f t="shared" si="1"/>
        <v>65.42429908120782</v>
      </c>
      <c r="O13" s="57">
        <v>8</v>
      </c>
    </row>
    <row r="14" spans="2:15" ht="12.75">
      <c r="B14" s="27">
        <v>7</v>
      </c>
      <c r="C14" s="22" t="s">
        <v>3</v>
      </c>
      <c r="D14" s="25">
        <v>67</v>
      </c>
      <c r="E14" s="25" t="s">
        <v>18</v>
      </c>
      <c r="F14" s="26">
        <v>25</v>
      </c>
      <c r="G14" s="15">
        <f t="shared" si="0"/>
        <v>4045</v>
      </c>
      <c r="H14" s="9">
        <f t="shared" si="2"/>
        <v>111</v>
      </c>
      <c r="I14" s="49">
        <f t="shared" si="3"/>
        <v>0.028215556685307574</v>
      </c>
      <c r="J14" s="10">
        <f>IF(E14="Disk",0,24)</f>
        <v>24</v>
      </c>
      <c r="K14" s="47">
        <f t="shared" si="4"/>
        <v>10.62366352729746</v>
      </c>
      <c r="L14" s="7">
        <f t="shared" si="5"/>
        <v>39.37633647270254</v>
      </c>
      <c r="M14" s="38">
        <f t="shared" si="1"/>
        <v>63.37633647270254</v>
      </c>
      <c r="O14" s="57">
        <v>0</v>
      </c>
    </row>
    <row r="15" spans="2:15" ht="12.75">
      <c r="B15" s="27">
        <v>8</v>
      </c>
      <c r="C15" s="22" t="s">
        <v>14</v>
      </c>
      <c r="D15" s="23">
        <v>67</v>
      </c>
      <c r="E15" s="23" t="s">
        <v>18</v>
      </c>
      <c r="F15" s="28">
        <v>26</v>
      </c>
      <c r="G15" s="15">
        <f t="shared" si="0"/>
        <v>4046</v>
      </c>
      <c r="H15" s="9">
        <f t="shared" si="2"/>
        <v>112</v>
      </c>
      <c r="I15" s="49">
        <f t="shared" si="3"/>
        <v>0.028469750889679714</v>
      </c>
      <c r="J15" s="10">
        <f>IF(E15="Disk",0,23)</f>
        <v>23</v>
      </c>
      <c r="K15" s="47">
        <f t="shared" si="4"/>
        <v>10.671410570244163</v>
      </c>
      <c r="L15" s="7">
        <f t="shared" si="5"/>
        <v>39.32858942975584</v>
      </c>
      <c r="M15" s="38">
        <f t="shared" si="1"/>
        <v>62.32858942975584</v>
      </c>
      <c r="O15" s="57">
        <v>10</v>
      </c>
    </row>
    <row r="16" spans="2:15" ht="12.75">
      <c r="B16" s="27">
        <v>9</v>
      </c>
      <c r="C16" s="22" t="s">
        <v>206</v>
      </c>
      <c r="D16" s="23">
        <v>67</v>
      </c>
      <c r="E16" s="25" t="s">
        <v>18</v>
      </c>
      <c r="F16" s="26">
        <v>32</v>
      </c>
      <c r="G16" s="15">
        <f t="shared" si="0"/>
        <v>4052</v>
      </c>
      <c r="H16" s="9">
        <f t="shared" si="2"/>
        <v>118</v>
      </c>
      <c r="I16" s="49">
        <f t="shared" si="3"/>
        <v>0.029994916115912557</v>
      </c>
      <c r="J16" s="10">
        <f>IF(E16="Disk",0,22)</f>
        <v>22</v>
      </c>
      <c r="K16" s="47">
        <f t="shared" si="4"/>
        <v>10.953522924778595</v>
      </c>
      <c r="L16" s="7">
        <f t="shared" si="5"/>
        <v>39.046477075221404</v>
      </c>
      <c r="M16" s="38">
        <f t="shared" si="1"/>
        <v>61.046477075221404</v>
      </c>
      <c r="O16" s="57">
        <v>13</v>
      </c>
    </row>
    <row r="17" spans="2:15" ht="12.75">
      <c r="B17" s="27">
        <v>10</v>
      </c>
      <c r="C17" s="22" t="s">
        <v>12</v>
      </c>
      <c r="D17" s="25">
        <v>67</v>
      </c>
      <c r="E17" s="23" t="s">
        <v>18</v>
      </c>
      <c r="F17" s="28">
        <v>38</v>
      </c>
      <c r="G17" s="15">
        <f t="shared" si="0"/>
        <v>4058</v>
      </c>
      <c r="H17" s="9">
        <f t="shared" si="2"/>
        <v>124</v>
      </c>
      <c r="I17" s="49">
        <f t="shared" si="3"/>
        <v>0.0315200813421454</v>
      </c>
      <c r="J17" s="10">
        <f>IF(E17="Disk",0,21)</f>
        <v>21</v>
      </c>
      <c r="K17" s="47">
        <f t="shared" si="4"/>
        <v>11.22854956655496</v>
      </c>
      <c r="L17" s="7">
        <f t="shared" si="5"/>
        <v>38.77145043344504</v>
      </c>
      <c r="M17" s="38">
        <f t="shared" si="1"/>
        <v>59.77145043344504</v>
      </c>
      <c r="O17" s="57">
        <v>0</v>
      </c>
    </row>
    <row r="18" spans="2:15" ht="12.75">
      <c r="B18" s="27">
        <v>11</v>
      </c>
      <c r="C18" s="22" t="s">
        <v>207</v>
      </c>
      <c r="D18" s="23">
        <v>67</v>
      </c>
      <c r="E18" s="23" t="s">
        <v>18</v>
      </c>
      <c r="F18" s="28">
        <v>46</v>
      </c>
      <c r="G18" s="15">
        <f t="shared" si="0"/>
        <v>4066</v>
      </c>
      <c r="H18" s="9">
        <f t="shared" si="2"/>
        <v>132</v>
      </c>
      <c r="I18" s="49">
        <f t="shared" si="3"/>
        <v>0.03355363497712252</v>
      </c>
      <c r="J18" s="10">
        <f>IF(E18="Disk",0,20)</f>
        <v>20</v>
      </c>
      <c r="K18" s="47">
        <f t="shared" si="4"/>
        <v>11.585099909301174</v>
      </c>
      <c r="L18" s="7">
        <f t="shared" si="5"/>
        <v>38.41490009069882</v>
      </c>
      <c r="M18" s="38">
        <f t="shared" si="1"/>
        <v>58.41490009069882</v>
      </c>
      <c r="O18" s="57">
        <v>17</v>
      </c>
    </row>
    <row r="19" spans="2:15" ht="12.75">
      <c r="B19" s="27">
        <v>12</v>
      </c>
      <c r="C19" s="22" t="s">
        <v>87</v>
      </c>
      <c r="D19" s="23">
        <v>67</v>
      </c>
      <c r="E19" s="23" t="s">
        <v>18</v>
      </c>
      <c r="F19" s="28">
        <v>56</v>
      </c>
      <c r="G19" s="15">
        <f t="shared" si="0"/>
        <v>4076</v>
      </c>
      <c r="H19" s="9">
        <f t="shared" si="2"/>
        <v>142</v>
      </c>
      <c r="I19" s="49">
        <f t="shared" si="3"/>
        <v>0.03609557702084393</v>
      </c>
      <c r="J19" s="10">
        <f>IF(E19="Disk",0,19)</f>
        <v>19</v>
      </c>
      <c r="K19" s="47">
        <f t="shared" si="4"/>
        <v>12.015918944607428</v>
      </c>
      <c r="L19" s="7">
        <f t="shared" si="5"/>
        <v>37.98408105539257</v>
      </c>
      <c r="M19" s="38">
        <f t="shared" si="1"/>
        <v>56.98408105539257</v>
      </c>
      <c r="O19" s="57">
        <v>4</v>
      </c>
    </row>
    <row r="20" spans="2:15" ht="12.75">
      <c r="B20" s="27">
        <v>13</v>
      </c>
      <c r="C20" s="22" t="s">
        <v>91</v>
      </c>
      <c r="D20" s="25">
        <v>68</v>
      </c>
      <c r="E20" s="25" t="s">
        <v>18</v>
      </c>
      <c r="F20" s="26">
        <v>9</v>
      </c>
      <c r="G20" s="15">
        <f t="shared" si="0"/>
        <v>4089</v>
      </c>
      <c r="H20" s="9">
        <f t="shared" si="2"/>
        <v>155</v>
      </c>
      <c r="I20" s="49">
        <f t="shared" si="3"/>
        <v>0.03940010167768175</v>
      </c>
      <c r="J20" s="10">
        <f>IF(E20="Disk",0,18)</f>
        <v>18</v>
      </c>
      <c r="K20" s="47">
        <f t="shared" si="4"/>
        <v>12.553900059771346</v>
      </c>
      <c r="L20" s="7">
        <f t="shared" si="5"/>
        <v>37.446099940228656</v>
      </c>
      <c r="M20" s="38">
        <f t="shared" si="1"/>
        <v>55.446099940228656</v>
      </c>
      <c r="O20" s="57">
        <v>6</v>
      </c>
    </row>
    <row r="21" spans="2:15" ht="12.75">
      <c r="B21" s="27">
        <v>14</v>
      </c>
      <c r="C21" s="22" t="s">
        <v>208</v>
      </c>
      <c r="D21" s="23">
        <v>69</v>
      </c>
      <c r="E21" s="23" t="s">
        <v>18</v>
      </c>
      <c r="F21" s="28">
        <v>0</v>
      </c>
      <c r="G21" s="15">
        <f t="shared" si="0"/>
        <v>4140</v>
      </c>
      <c r="H21" s="9">
        <f t="shared" si="2"/>
        <v>206</v>
      </c>
      <c r="I21" s="49">
        <f t="shared" si="3"/>
        <v>0.05236400610066091</v>
      </c>
      <c r="J21" s="10">
        <f>IF(E21="Disk",0,17)</f>
        <v>17</v>
      </c>
      <c r="K21" s="47">
        <f t="shared" si="4"/>
        <v>14.472595634600022</v>
      </c>
      <c r="L21" s="7">
        <f t="shared" si="5"/>
        <v>35.527404365399974</v>
      </c>
      <c r="M21" s="38">
        <f t="shared" si="1"/>
        <v>52.527404365399974</v>
      </c>
      <c r="O21" s="57">
        <v>0</v>
      </c>
    </row>
    <row r="22" spans="2:15" ht="12.75">
      <c r="B22" s="27">
        <v>15</v>
      </c>
      <c r="C22" s="22" t="s">
        <v>209</v>
      </c>
      <c r="D22" s="23"/>
      <c r="E22" s="23" t="s">
        <v>31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0</v>
      </c>
      <c r="K22" s="47">
        <f t="shared" si="4"/>
        <v>50</v>
      </c>
      <c r="L22" s="7">
        <f t="shared" si="5"/>
        <v>0</v>
      </c>
      <c r="M22" s="38">
        <f t="shared" si="1"/>
        <v>0</v>
      </c>
      <c r="O22" s="57">
        <v>0</v>
      </c>
    </row>
    <row r="23" spans="2:15" ht="12.75">
      <c r="B23" s="27">
        <v>16</v>
      </c>
      <c r="C23" s="22"/>
      <c r="D23" s="23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  <c r="O23" s="57"/>
    </row>
    <row r="24" spans="2:15" ht="12.75">
      <c r="B24" s="27">
        <v>17</v>
      </c>
      <c r="C24" s="22"/>
      <c r="D24" s="25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  <c r="O24" s="57"/>
    </row>
    <row r="25" spans="2:15" ht="12.75">
      <c r="B25" s="27">
        <v>18</v>
      </c>
      <c r="C25" s="22"/>
      <c r="D25" s="23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57"/>
    </row>
    <row r="26" spans="2:15" ht="12.75">
      <c r="B26" s="27">
        <v>19</v>
      </c>
      <c r="C26" s="22"/>
      <c r="D26" s="25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57"/>
    </row>
    <row r="27" spans="2:15" ht="12.75">
      <c r="B27" s="27">
        <v>20</v>
      </c>
      <c r="C27" s="22"/>
      <c r="D27" s="23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57"/>
    </row>
    <row r="28" spans="2:15" ht="12.75">
      <c r="B28" s="27">
        <v>21</v>
      </c>
      <c r="C28" s="22"/>
      <c r="D28" s="25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57"/>
    </row>
    <row r="29" spans="2:15" ht="12.75">
      <c r="B29" s="27">
        <v>22</v>
      </c>
      <c r="C29" s="22"/>
      <c r="D29" s="23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57"/>
    </row>
    <row r="30" spans="2:15" ht="12.75">
      <c r="B30" s="27">
        <v>23</v>
      </c>
      <c r="C30" s="22"/>
      <c r="D30" s="25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57"/>
    </row>
    <row r="31" spans="2:15" ht="12.75">
      <c r="B31" s="27">
        <v>24</v>
      </c>
      <c r="C31" s="22"/>
      <c r="D31" s="23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57"/>
    </row>
    <row r="32" spans="2:15" ht="12.75">
      <c r="B32" s="27">
        <v>25</v>
      </c>
      <c r="C32" s="22"/>
      <c r="D32" s="25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57"/>
    </row>
    <row r="33" spans="2:15" ht="12.75">
      <c r="B33" s="27">
        <v>26</v>
      </c>
      <c r="C33" s="22"/>
      <c r="D33" s="23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57"/>
    </row>
    <row r="34" spans="2:15" ht="12.75">
      <c r="B34" s="27">
        <v>27</v>
      </c>
      <c r="C34" s="22"/>
      <c r="D34" s="25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57"/>
    </row>
    <row r="35" spans="2:15" ht="12.75">
      <c r="B35" s="27">
        <v>28</v>
      </c>
      <c r="C35" s="22"/>
      <c r="D35" s="23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57"/>
    </row>
    <row r="36" spans="2:15" ht="12.75">
      <c r="B36" s="27">
        <v>29</v>
      </c>
      <c r="C36" s="22"/>
      <c r="D36" s="25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57"/>
    </row>
    <row r="37" spans="2:15" ht="12.75">
      <c r="B37" s="27">
        <v>30</v>
      </c>
      <c r="C37" s="22"/>
      <c r="D37" s="23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57"/>
    </row>
    <row r="38" spans="2:15" ht="12.75">
      <c r="B38" s="27">
        <v>31</v>
      </c>
      <c r="C38" s="22"/>
      <c r="D38" s="25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57"/>
    </row>
    <row r="39" spans="2:15" ht="12.75">
      <c r="B39" s="27">
        <v>32</v>
      </c>
      <c r="C39" s="22"/>
      <c r="D39" s="23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57"/>
    </row>
    <row r="40" spans="2:15" ht="12.75">
      <c r="B40" s="27">
        <v>33</v>
      </c>
      <c r="C40" s="22"/>
      <c r="D40" s="25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57"/>
    </row>
    <row r="41" spans="2:15" ht="12.75">
      <c r="B41" s="27">
        <v>34</v>
      </c>
      <c r="C41" s="22"/>
      <c r="D41" s="23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  <c r="O41" s="57"/>
    </row>
    <row r="42" spans="2:15" ht="12.75">
      <c r="B42" s="27">
        <v>35</v>
      </c>
      <c r="C42" s="22"/>
      <c r="D42" s="25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57"/>
    </row>
    <row r="43" spans="2:15" ht="12.75">
      <c r="B43" s="27">
        <v>36</v>
      </c>
      <c r="C43" s="22"/>
      <c r="D43" s="23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57"/>
    </row>
    <row r="44" spans="2:15" ht="12.75">
      <c r="B44" s="27">
        <v>37</v>
      </c>
      <c r="C44" s="22"/>
      <c r="D44" s="25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57"/>
    </row>
    <row r="45" spans="2:15" ht="12.75">
      <c r="B45" s="27">
        <v>38</v>
      </c>
      <c r="C45" s="22"/>
      <c r="D45" s="23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57"/>
    </row>
    <row r="46" spans="2:15" ht="12.75">
      <c r="B46" s="27">
        <v>39</v>
      </c>
      <c r="C46" s="22"/>
      <c r="D46" s="25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57"/>
    </row>
    <row r="47" spans="2:15" ht="12.75">
      <c r="B47" s="27">
        <v>40</v>
      </c>
      <c r="C47" s="22"/>
      <c r="D47" s="23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57"/>
    </row>
    <row r="48" spans="2:15" ht="12.75">
      <c r="B48" s="27">
        <v>41</v>
      </c>
      <c r="C48" s="22"/>
      <c r="D48" s="25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57"/>
    </row>
    <row r="49" spans="2:15" ht="12.75">
      <c r="B49" s="27">
        <v>42</v>
      </c>
      <c r="C49" s="22"/>
      <c r="D49" s="23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57"/>
    </row>
    <row r="50" spans="2:15" ht="12.75">
      <c r="B50" s="27">
        <v>43</v>
      </c>
      <c r="C50" s="22"/>
      <c r="D50" s="25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57"/>
    </row>
    <row r="51" spans="2:15" ht="12.75">
      <c r="B51" s="27">
        <v>44</v>
      </c>
      <c r="C51" s="22"/>
      <c r="D51" s="23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57"/>
    </row>
    <row r="52" spans="2:15" ht="12.75">
      <c r="B52" s="27">
        <v>45</v>
      </c>
      <c r="C52" s="22"/>
      <c r="D52" s="25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57"/>
    </row>
    <row r="53" spans="2:15" ht="12.75">
      <c r="B53" s="27">
        <v>46</v>
      </c>
      <c r="C53" s="22"/>
      <c r="D53" s="23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57"/>
    </row>
    <row r="54" spans="2:15" ht="12.75">
      <c r="B54" s="27">
        <v>47</v>
      </c>
      <c r="C54" s="22"/>
      <c r="D54" s="19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57"/>
    </row>
    <row r="55" spans="2:15" ht="12.75">
      <c r="B55" s="27">
        <v>48</v>
      </c>
      <c r="C55" s="22"/>
      <c r="D55" s="19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57"/>
    </row>
    <row r="56" spans="2:15" ht="12.75">
      <c r="B56" s="27">
        <v>49</v>
      </c>
      <c r="C56" s="22"/>
      <c r="D56" s="19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57"/>
    </row>
    <row r="57" spans="2:15" ht="13.5" thickBot="1">
      <c r="B57" s="63">
        <v>50</v>
      </c>
      <c r="C57" s="32"/>
      <c r="D57" s="35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58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  <col min="15" max="15" width="16.57421875" style="0" bestFit="1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47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48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/>
      <c r="D8" s="20"/>
      <c r="E8" s="19" t="s">
        <v>18</v>
      </c>
      <c r="F8" s="21"/>
      <c r="G8" s="5">
        <f aca="true" t="shared" si="0" ref="G8:G39">(D8*60)+F8</f>
        <v>0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/>
      <c r="D9" s="24"/>
      <c r="E9" s="25" t="s">
        <v>18</v>
      </c>
      <c r="F9" s="26"/>
      <c r="G9" s="15">
        <f t="shared" si="0"/>
        <v>0</v>
      </c>
      <c r="H9" s="9">
        <f aca="true" t="shared" si="2" ref="H9:H40">IF(G9&gt;0,G9-$G$8,0)</f>
        <v>0</v>
      </c>
      <c r="I9" s="49" t="e">
        <f aca="true" t="shared" si="3" ref="I9:I40">H9/$G$8</f>
        <v>#DIV/0!</v>
      </c>
      <c r="J9" s="10">
        <f>IF(E9="Disk",0,40)</f>
        <v>40</v>
      </c>
      <c r="K9" s="47" t="e">
        <f aca="true" t="shared" si="4" ref="K9:K40">IF(I9&gt;0,SQRT(I9*1000)*2,50)</f>
        <v>#DIV/0!</v>
      </c>
      <c r="L9" s="7" t="e">
        <f aca="true" t="shared" si="5" ref="L9:L40">IF(K9&lt;50,(50-K9),0)</f>
        <v>#DIV/0!</v>
      </c>
      <c r="M9" s="38" t="e">
        <f t="shared" si="1"/>
        <v>#DIV/0!</v>
      </c>
      <c r="O9" s="9"/>
    </row>
    <row r="10" spans="2:15" ht="12.75">
      <c r="B10" s="22">
        <v>3</v>
      </c>
      <c r="C10" s="23"/>
      <c r="D10" s="27"/>
      <c r="E10" s="23" t="s">
        <v>18</v>
      </c>
      <c r="F10" s="28"/>
      <c r="G10" s="15">
        <f t="shared" si="0"/>
        <v>0</v>
      </c>
      <c r="H10" s="9">
        <f t="shared" si="2"/>
        <v>0</v>
      </c>
      <c r="I10" s="49" t="e">
        <f t="shared" si="3"/>
        <v>#DIV/0!</v>
      </c>
      <c r="J10" s="10">
        <f>IF(E10="Disk",0,34)</f>
        <v>34</v>
      </c>
      <c r="K10" s="47" t="e">
        <f t="shared" si="4"/>
        <v>#DIV/0!</v>
      </c>
      <c r="L10" s="7" t="e">
        <f t="shared" si="5"/>
        <v>#DIV/0!</v>
      </c>
      <c r="M10" s="38" t="e">
        <f t="shared" si="1"/>
        <v>#DIV/0!</v>
      </c>
      <c r="O10" s="9"/>
    </row>
    <row r="11" spans="2:15" ht="12.75">
      <c r="B11" s="22">
        <v>4</v>
      </c>
      <c r="C11" s="23"/>
      <c r="D11" s="27"/>
      <c r="E11" s="23" t="s">
        <v>18</v>
      </c>
      <c r="F11" s="28"/>
      <c r="G11" s="15">
        <f t="shared" si="0"/>
        <v>0</v>
      </c>
      <c r="H11" s="9">
        <f t="shared" si="2"/>
        <v>0</v>
      </c>
      <c r="I11" s="49" t="e">
        <f t="shared" si="3"/>
        <v>#DIV/0!</v>
      </c>
      <c r="J11" s="10">
        <f>IF(E11="Disk",0,31)</f>
        <v>31</v>
      </c>
      <c r="K11" s="47" t="e">
        <f t="shared" si="4"/>
        <v>#DIV/0!</v>
      </c>
      <c r="L11" s="7" t="e">
        <f t="shared" si="5"/>
        <v>#DIV/0!</v>
      </c>
      <c r="M11" s="38" t="e">
        <f t="shared" si="1"/>
        <v>#DIV/0!</v>
      </c>
      <c r="O11" s="9"/>
    </row>
    <row r="12" spans="2:15" ht="12.75">
      <c r="B12" s="22">
        <v>5</v>
      </c>
      <c r="C12" s="23"/>
      <c r="D12" s="24"/>
      <c r="E12" s="25" t="s">
        <v>18</v>
      </c>
      <c r="F12" s="26"/>
      <c r="G12" s="15">
        <f t="shared" si="0"/>
        <v>0</v>
      </c>
      <c r="H12" s="9">
        <f t="shared" si="2"/>
        <v>0</v>
      </c>
      <c r="I12" s="49" t="e">
        <f t="shared" si="3"/>
        <v>#DIV/0!</v>
      </c>
      <c r="J12" s="10">
        <f>IF(E12="Disk",0,28)</f>
        <v>28</v>
      </c>
      <c r="K12" s="47" t="e">
        <f t="shared" si="4"/>
        <v>#DIV/0!</v>
      </c>
      <c r="L12" s="7" t="e">
        <f t="shared" si="5"/>
        <v>#DIV/0!</v>
      </c>
      <c r="M12" s="38" t="e">
        <f t="shared" si="1"/>
        <v>#DIV/0!</v>
      </c>
      <c r="O12" s="9"/>
    </row>
    <row r="13" spans="2:15" ht="12.75">
      <c r="B13" s="22">
        <v>6</v>
      </c>
      <c r="C13" s="23"/>
      <c r="D13" s="27"/>
      <c r="E13" s="23" t="s">
        <v>18</v>
      </c>
      <c r="F13" s="28"/>
      <c r="G13" s="15">
        <f t="shared" si="0"/>
        <v>0</v>
      </c>
      <c r="H13" s="9">
        <f t="shared" si="2"/>
        <v>0</v>
      </c>
      <c r="I13" s="49" t="e">
        <f t="shared" si="3"/>
        <v>#DIV/0!</v>
      </c>
      <c r="J13" s="10">
        <f>IF(E13="Disk",0,26)</f>
        <v>26</v>
      </c>
      <c r="K13" s="47" t="e">
        <f t="shared" si="4"/>
        <v>#DIV/0!</v>
      </c>
      <c r="L13" s="7" t="e">
        <f t="shared" si="5"/>
        <v>#DIV/0!</v>
      </c>
      <c r="M13" s="38" t="e">
        <f t="shared" si="1"/>
        <v>#DIV/0!</v>
      </c>
      <c r="O13" s="9"/>
    </row>
    <row r="14" spans="2:15" ht="12.75">
      <c r="B14" s="22">
        <v>7</v>
      </c>
      <c r="C14" s="29"/>
      <c r="D14" s="24"/>
      <c r="E14" s="25" t="s">
        <v>18</v>
      </c>
      <c r="F14" s="26"/>
      <c r="G14" s="15">
        <f t="shared" si="0"/>
        <v>0</v>
      </c>
      <c r="H14" s="9">
        <f t="shared" si="2"/>
        <v>0</v>
      </c>
      <c r="I14" s="49" t="e">
        <f t="shared" si="3"/>
        <v>#DIV/0!</v>
      </c>
      <c r="J14" s="10">
        <f>IF(E14="Disk",0,24)</f>
        <v>24</v>
      </c>
      <c r="K14" s="47" t="e">
        <f t="shared" si="4"/>
        <v>#DIV/0!</v>
      </c>
      <c r="L14" s="7" t="e">
        <f t="shared" si="5"/>
        <v>#DIV/0!</v>
      </c>
      <c r="M14" s="38" t="e">
        <f t="shared" si="1"/>
        <v>#DIV/0!</v>
      </c>
      <c r="O14" s="9"/>
    </row>
    <row r="15" spans="2:15" ht="12.75">
      <c r="B15" s="22">
        <v>8</v>
      </c>
      <c r="C15" s="23"/>
      <c r="D15" s="27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 t="e">
        <f t="shared" si="3"/>
        <v>#DIV/0!</v>
      </c>
      <c r="J15" s="10">
        <f>IF(E15="Disk",0,23)</f>
        <v>23</v>
      </c>
      <c r="K15" s="47" t="e">
        <f t="shared" si="4"/>
        <v>#DIV/0!</v>
      </c>
      <c r="L15" s="7" t="e">
        <f t="shared" si="5"/>
        <v>#DIV/0!</v>
      </c>
      <c r="M15" s="38" t="e">
        <f t="shared" si="1"/>
        <v>#DIV/0!</v>
      </c>
      <c r="O15" s="9"/>
    </row>
    <row r="16" spans="2:15" ht="12.75">
      <c r="B16" s="22">
        <v>9</v>
      </c>
      <c r="C16" s="23"/>
      <c r="D16" s="27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 t="e">
        <f t="shared" si="3"/>
        <v>#DIV/0!</v>
      </c>
      <c r="J16" s="10">
        <f>IF(E16="Disk",0,22)</f>
        <v>22</v>
      </c>
      <c r="K16" s="47" t="e">
        <f t="shared" si="4"/>
        <v>#DIV/0!</v>
      </c>
      <c r="L16" s="7" t="e">
        <f t="shared" si="5"/>
        <v>#DIV/0!</v>
      </c>
      <c r="M16" s="38" t="e">
        <f t="shared" si="1"/>
        <v>#DIV/0!</v>
      </c>
      <c r="O16" s="9"/>
    </row>
    <row r="17" spans="2:15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 t="e">
        <f t="shared" si="3"/>
        <v>#DIV/0!</v>
      </c>
      <c r="J17" s="10">
        <f>IF(E17="Disk",0,21)</f>
        <v>21</v>
      </c>
      <c r="K17" s="47" t="e">
        <f t="shared" si="4"/>
        <v>#DIV/0!</v>
      </c>
      <c r="L17" s="7" t="e">
        <f t="shared" si="5"/>
        <v>#DIV/0!</v>
      </c>
      <c r="M17" s="38" t="e">
        <f t="shared" si="1"/>
        <v>#DIV/0!</v>
      </c>
      <c r="O17" s="9"/>
    </row>
    <row r="18" spans="2:15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 t="e">
        <f t="shared" si="3"/>
        <v>#DIV/0!</v>
      </c>
      <c r="J18" s="10">
        <f>IF(E18="Disk",0,20)</f>
        <v>20</v>
      </c>
      <c r="K18" s="47" t="e">
        <f t="shared" si="4"/>
        <v>#DIV/0!</v>
      </c>
      <c r="L18" s="7" t="e">
        <f t="shared" si="5"/>
        <v>#DIV/0!</v>
      </c>
      <c r="M18" s="38" t="e">
        <f t="shared" si="1"/>
        <v>#DIV/0!</v>
      </c>
      <c r="O18" s="9"/>
    </row>
    <row r="19" spans="2:15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 t="e">
        <f t="shared" si="3"/>
        <v>#DIV/0!</v>
      </c>
      <c r="J19" s="10">
        <f>IF(E19="Disk",0,19)</f>
        <v>19</v>
      </c>
      <c r="K19" s="47" t="e">
        <f t="shared" si="4"/>
        <v>#DIV/0!</v>
      </c>
      <c r="L19" s="7" t="e">
        <f t="shared" si="5"/>
        <v>#DIV/0!</v>
      </c>
      <c r="M19" s="38" t="e">
        <f t="shared" si="1"/>
        <v>#DIV/0!</v>
      </c>
      <c r="O19" s="9"/>
    </row>
    <row r="20" spans="2:15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 t="e">
        <f t="shared" si="3"/>
        <v>#DIV/0!</v>
      </c>
      <c r="J20" s="10">
        <f>IF(E20="Disk",0,18)</f>
        <v>18</v>
      </c>
      <c r="K20" s="47" t="e">
        <f t="shared" si="4"/>
        <v>#DIV/0!</v>
      </c>
      <c r="L20" s="7" t="e">
        <f t="shared" si="5"/>
        <v>#DIV/0!</v>
      </c>
      <c r="M20" s="38" t="e">
        <f t="shared" si="1"/>
        <v>#DIV/0!</v>
      </c>
      <c r="O20" s="9"/>
    </row>
    <row r="21" spans="2:15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 t="e">
        <f t="shared" si="3"/>
        <v>#DIV/0!</v>
      </c>
      <c r="J21" s="10">
        <f>IF(E21="Disk",0,17)</f>
        <v>17</v>
      </c>
      <c r="K21" s="47" t="e">
        <f t="shared" si="4"/>
        <v>#DIV/0!</v>
      </c>
      <c r="L21" s="7" t="e">
        <f t="shared" si="5"/>
        <v>#DIV/0!</v>
      </c>
      <c r="M21" s="38" t="e">
        <f t="shared" si="1"/>
        <v>#DIV/0!</v>
      </c>
      <c r="O21" s="9"/>
    </row>
    <row r="22" spans="2:15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 t="e">
        <f t="shared" si="3"/>
        <v>#DIV/0!</v>
      </c>
      <c r="J22" s="10">
        <f>IF(E22="Disk",0,16)</f>
        <v>16</v>
      </c>
      <c r="K22" s="47" t="e">
        <f t="shared" si="4"/>
        <v>#DIV/0!</v>
      </c>
      <c r="L22" s="7" t="e">
        <f t="shared" si="5"/>
        <v>#DIV/0!</v>
      </c>
      <c r="M22" s="38" t="e">
        <f t="shared" si="1"/>
        <v>#DIV/0!</v>
      </c>
      <c r="O22" s="9"/>
    </row>
    <row r="23" spans="2:15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 t="e">
        <f t="shared" si="3"/>
        <v>#DIV/0!</v>
      </c>
      <c r="J23" s="10">
        <f>IF(E23="Disk",0,15)</f>
        <v>15</v>
      </c>
      <c r="K23" s="47" t="e">
        <f t="shared" si="4"/>
        <v>#DIV/0!</v>
      </c>
      <c r="L23" s="7" t="e">
        <f t="shared" si="5"/>
        <v>#DIV/0!</v>
      </c>
      <c r="M23" s="38" t="e">
        <f t="shared" si="1"/>
        <v>#DIV/0!</v>
      </c>
      <c r="O23" s="9"/>
    </row>
    <row r="24" spans="2:15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 t="e">
        <f t="shared" si="3"/>
        <v>#DIV/0!</v>
      </c>
      <c r="J24" s="10">
        <f>IF(E24="Disk",0,14)</f>
        <v>14</v>
      </c>
      <c r="K24" s="47" t="e">
        <f t="shared" si="4"/>
        <v>#DIV/0!</v>
      </c>
      <c r="L24" s="7" t="e">
        <f t="shared" si="5"/>
        <v>#DIV/0!</v>
      </c>
      <c r="M24" s="38" t="e">
        <f t="shared" si="1"/>
        <v>#DIV/0!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 t="e">
        <f t="shared" si="3"/>
        <v>#DIV/0!</v>
      </c>
      <c r="J25" s="10">
        <f>IF(E25="Disk",0,13)</f>
        <v>13</v>
      </c>
      <c r="K25" s="47" t="e">
        <f t="shared" si="4"/>
        <v>#DIV/0!</v>
      </c>
      <c r="L25" s="7" t="e">
        <f t="shared" si="5"/>
        <v>#DIV/0!</v>
      </c>
      <c r="M25" s="38" t="e">
        <f t="shared" si="1"/>
        <v>#DIV/0!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 t="e">
        <f t="shared" si="3"/>
        <v>#DIV/0!</v>
      </c>
      <c r="J26" s="10">
        <f>IF(E26="Disk",0,12)</f>
        <v>12</v>
      </c>
      <c r="K26" s="47" t="e">
        <f t="shared" si="4"/>
        <v>#DIV/0!</v>
      </c>
      <c r="L26" s="7" t="e">
        <f t="shared" si="5"/>
        <v>#DIV/0!</v>
      </c>
      <c r="M26" s="38" t="e">
        <f t="shared" si="1"/>
        <v>#DIV/0!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 t="e">
        <f t="shared" si="3"/>
        <v>#DIV/0!</v>
      </c>
      <c r="J27" s="10">
        <f>IF(E27="Disk",0,11)</f>
        <v>11</v>
      </c>
      <c r="K27" s="47" t="e">
        <f t="shared" si="4"/>
        <v>#DIV/0!</v>
      </c>
      <c r="L27" s="7" t="e">
        <f t="shared" si="5"/>
        <v>#DIV/0!</v>
      </c>
      <c r="M27" s="38" t="e">
        <f t="shared" si="1"/>
        <v>#DIV/0!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 t="e">
        <f t="shared" si="3"/>
        <v>#DIV/0!</v>
      </c>
      <c r="J28" s="10">
        <f>IF(E28="Disk",0,10)</f>
        <v>10</v>
      </c>
      <c r="K28" s="47" t="e">
        <f t="shared" si="4"/>
        <v>#DIV/0!</v>
      </c>
      <c r="L28" s="7" t="e">
        <f t="shared" si="5"/>
        <v>#DIV/0!</v>
      </c>
      <c r="M28" s="38" t="e">
        <f t="shared" si="1"/>
        <v>#DIV/0!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 t="e">
        <f t="shared" si="3"/>
        <v>#DIV/0!</v>
      </c>
      <c r="J29" s="10">
        <f>IF(E29="Disk",0,9)</f>
        <v>9</v>
      </c>
      <c r="K29" s="47" t="e">
        <f t="shared" si="4"/>
        <v>#DIV/0!</v>
      </c>
      <c r="L29" s="7" t="e">
        <f t="shared" si="5"/>
        <v>#DIV/0!</v>
      </c>
      <c r="M29" s="38" t="e">
        <f t="shared" si="1"/>
        <v>#DIV/0!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 t="e">
        <f t="shared" si="3"/>
        <v>#DIV/0!</v>
      </c>
      <c r="J30" s="10">
        <f>IF(E30="Disk",0,8)</f>
        <v>8</v>
      </c>
      <c r="K30" s="47" t="e">
        <f t="shared" si="4"/>
        <v>#DIV/0!</v>
      </c>
      <c r="L30" s="7" t="e">
        <f t="shared" si="5"/>
        <v>#DIV/0!</v>
      </c>
      <c r="M30" s="38" t="e">
        <f t="shared" si="1"/>
        <v>#DIV/0!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 t="e">
        <f t="shared" si="3"/>
        <v>#DIV/0!</v>
      </c>
      <c r="J31" s="10">
        <f>IF(E31="Disk",0,7)</f>
        <v>7</v>
      </c>
      <c r="K31" s="47" t="e">
        <f t="shared" si="4"/>
        <v>#DIV/0!</v>
      </c>
      <c r="L31" s="7" t="e">
        <f t="shared" si="5"/>
        <v>#DIV/0!</v>
      </c>
      <c r="M31" s="38" t="e">
        <f t="shared" si="1"/>
        <v>#DIV/0!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 t="e">
        <f t="shared" si="3"/>
        <v>#DIV/0!</v>
      </c>
      <c r="J32" s="10">
        <f>IF(E32="Disk",0,6)</f>
        <v>6</v>
      </c>
      <c r="K32" s="47" t="e">
        <f t="shared" si="4"/>
        <v>#DIV/0!</v>
      </c>
      <c r="L32" s="7" t="e">
        <f t="shared" si="5"/>
        <v>#DIV/0!</v>
      </c>
      <c r="M32" s="38" t="e">
        <f t="shared" si="1"/>
        <v>#DIV/0!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 t="e">
        <f t="shared" si="3"/>
        <v>#DIV/0!</v>
      </c>
      <c r="J33" s="10">
        <f>IF(E33="Disk",0,5)</f>
        <v>5</v>
      </c>
      <c r="K33" s="47" t="e">
        <f t="shared" si="4"/>
        <v>#DIV/0!</v>
      </c>
      <c r="L33" s="7" t="e">
        <f t="shared" si="5"/>
        <v>#DIV/0!</v>
      </c>
      <c r="M33" s="38" t="e">
        <f t="shared" si="1"/>
        <v>#DIV/0!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 t="e">
        <f t="shared" si="3"/>
        <v>#DIV/0!</v>
      </c>
      <c r="J34" s="10">
        <f>IF(E34="Disk",0,4)</f>
        <v>4</v>
      </c>
      <c r="K34" s="47" t="e">
        <f t="shared" si="4"/>
        <v>#DIV/0!</v>
      </c>
      <c r="L34" s="7" t="e">
        <f t="shared" si="5"/>
        <v>#DIV/0!</v>
      </c>
      <c r="M34" s="38" t="e">
        <f t="shared" si="1"/>
        <v>#DIV/0!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 t="e">
        <f t="shared" si="3"/>
        <v>#DIV/0!</v>
      </c>
      <c r="J35" s="10">
        <f>IF(E35="Disk",0,3)</f>
        <v>3</v>
      </c>
      <c r="K35" s="47" t="e">
        <f t="shared" si="4"/>
        <v>#DIV/0!</v>
      </c>
      <c r="L35" s="7" t="e">
        <f t="shared" si="5"/>
        <v>#DIV/0!</v>
      </c>
      <c r="M35" s="38" t="e">
        <f t="shared" si="1"/>
        <v>#DIV/0!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 t="e">
        <f t="shared" si="3"/>
        <v>#DIV/0!</v>
      </c>
      <c r="J36" s="10">
        <f>IF(E36="Disk",0,2)</f>
        <v>2</v>
      </c>
      <c r="K36" s="47" t="e">
        <f t="shared" si="4"/>
        <v>#DIV/0!</v>
      </c>
      <c r="L36" s="7" t="e">
        <f t="shared" si="5"/>
        <v>#DIV/0!</v>
      </c>
      <c r="M36" s="38" t="e">
        <f t="shared" si="1"/>
        <v>#DIV/0!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 t="e">
        <f t="shared" si="3"/>
        <v>#DIV/0!</v>
      </c>
      <c r="J37" s="10">
        <f>IF(E37="Disk",0,1)</f>
        <v>1</v>
      </c>
      <c r="K37" s="47" t="e">
        <f t="shared" si="4"/>
        <v>#DIV/0!</v>
      </c>
      <c r="L37" s="7" t="e">
        <f t="shared" si="5"/>
        <v>#DIV/0!</v>
      </c>
      <c r="M37" s="38" t="e">
        <f t="shared" si="1"/>
        <v>#DIV/0!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 t="e">
        <f t="shared" si="3"/>
        <v>#DIV/0!</v>
      </c>
      <c r="J38" s="9">
        <v>0</v>
      </c>
      <c r="K38" s="47" t="e">
        <f t="shared" si="4"/>
        <v>#DIV/0!</v>
      </c>
      <c r="L38" s="7" t="e">
        <f t="shared" si="5"/>
        <v>#DIV/0!</v>
      </c>
      <c r="M38" s="38" t="e">
        <f t="shared" si="1"/>
        <v>#DIV/0!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 t="e">
        <f t="shared" si="3"/>
        <v>#DIV/0!</v>
      </c>
      <c r="J39" s="9">
        <v>0</v>
      </c>
      <c r="K39" s="47" t="e">
        <f t="shared" si="4"/>
        <v>#DIV/0!</v>
      </c>
      <c r="L39" s="7" t="e">
        <f t="shared" si="5"/>
        <v>#DIV/0!</v>
      </c>
      <c r="M39" s="38" t="e">
        <f t="shared" si="1"/>
        <v>#DIV/0!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 t="e">
        <f t="shared" si="3"/>
        <v>#DIV/0!</v>
      </c>
      <c r="J40" s="9">
        <v>0</v>
      </c>
      <c r="K40" s="47" t="e">
        <f t="shared" si="4"/>
        <v>#DIV/0!</v>
      </c>
      <c r="L40" s="7" t="e">
        <f t="shared" si="5"/>
        <v>#DIV/0!</v>
      </c>
      <c r="M40" s="38" t="e">
        <f aca="true" t="shared" si="7" ref="M40:M57">SUM(J40+L40)</f>
        <v>#DIV/0!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 t="e">
        <f aca="true" t="shared" si="9" ref="I41:I57">H41/$G$8</f>
        <v>#DIV/0!</v>
      </c>
      <c r="J41" s="10">
        <v>0</v>
      </c>
      <c r="K41" s="47" t="e">
        <f aca="true" t="shared" si="10" ref="K41:K57">IF(I41&gt;0,SQRT(I41*1000)*2,50)</f>
        <v>#DIV/0!</v>
      </c>
      <c r="L41" s="7" t="e">
        <f aca="true" t="shared" si="11" ref="L41:L57">IF(K41&lt;50,(50-K41),0)</f>
        <v>#DIV/0!</v>
      </c>
      <c r="M41" s="38" t="e">
        <f t="shared" si="7"/>
        <v>#DIV/0!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 t="e">
        <f t="shared" si="9"/>
        <v>#DIV/0!</v>
      </c>
      <c r="J42" s="10">
        <v>0</v>
      </c>
      <c r="K42" s="47" t="e">
        <f t="shared" si="10"/>
        <v>#DIV/0!</v>
      </c>
      <c r="L42" s="7" t="e">
        <f t="shared" si="11"/>
        <v>#DIV/0!</v>
      </c>
      <c r="M42" s="38" t="e">
        <f t="shared" si="7"/>
        <v>#DIV/0!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 t="e">
        <f t="shared" si="9"/>
        <v>#DIV/0!</v>
      </c>
      <c r="J43" s="10">
        <v>0</v>
      </c>
      <c r="K43" s="47" t="e">
        <f t="shared" si="10"/>
        <v>#DIV/0!</v>
      </c>
      <c r="L43" s="7" t="e">
        <f t="shared" si="11"/>
        <v>#DIV/0!</v>
      </c>
      <c r="M43" s="38" t="e">
        <f t="shared" si="7"/>
        <v>#DIV/0!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 t="e">
        <f t="shared" si="9"/>
        <v>#DIV/0!</v>
      </c>
      <c r="J44" s="9">
        <v>0</v>
      </c>
      <c r="K44" s="47" t="e">
        <f t="shared" si="10"/>
        <v>#DIV/0!</v>
      </c>
      <c r="L44" s="7" t="e">
        <f t="shared" si="11"/>
        <v>#DIV/0!</v>
      </c>
      <c r="M44" s="38" t="e">
        <f t="shared" si="7"/>
        <v>#DIV/0!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 t="e">
        <f t="shared" si="9"/>
        <v>#DIV/0!</v>
      </c>
      <c r="J45" s="9">
        <v>0</v>
      </c>
      <c r="K45" s="47" t="e">
        <f t="shared" si="10"/>
        <v>#DIV/0!</v>
      </c>
      <c r="L45" s="7" t="e">
        <f t="shared" si="11"/>
        <v>#DIV/0!</v>
      </c>
      <c r="M45" s="38" t="e">
        <f t="shared" si="7"/>
        <v>#DIV/0!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 t="e">
        <f t="shared" si="9"/>
        <v>#DIV/0!</v>
      </c>
      <c r="J46" s="9">
        <v>0</v>
      </c>
      <c r="K46" s="47" t="e">
        <f t="shared" si="10"/>
        <v>#DIV/0!</v>
      </c>
      <c r="L46" s="7" t="e">
        <f t="shared" si="11"/>
        <v>#DIV/0!</v>
      </c>
      <c r="M46" s="38" t="e">
        <f t="shared" si="7"/>
        <v>#DIV/0!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 t="e">
        <f t="shared" si="9"/>
        <v>#DIV/0!</v>
      </c>
      <c r="J47" s="9">
        <v>0</v>
      </c>
      <c r="K47" s="47" t="e">
        <f t="shared" si="10"/>
        <v>#DIV/0!</v>
      </c>
      <c r="L47" s="7" t="e">
        <f t="shared" si="11"/>
        <v>#DIV/0!</v>
      </c>
      <c r="M47" s="38" t="e">
        <f t="shared" si="7"/>
        <v>#DIV/0!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 t="e">
        <f t="shared" si="9"/>
        <v>#DIV/0!</v>
      </c>
      <c r="J48" s="9">
        <v>0</v>
      </c>
      <c r="K48" s="47" t="e">
        <f t="shared" si="10"/>
        <v>#DIV/0!</v>
      </c>
      <c r="L48" s="7" t="e">
        <f t="shared" si="11"/>
        <v>#DIV/0!</v>
      </c>
      <c r="M48" s="38" t="e">
        <f t="shared" si="7"/>
        <v>#DIV/0!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 t="e">
        <f t="shared" si="9"/>
        <v>#DIV/0!</v>
      </c>
      <c r="J49" s="9">
        <v>0</v>
      </c>
      <c r="K49" s="47" t="e">
        <f t="shared" si="10"/>
        <v>#DIV/0!</v>
      </c>
      <c r="L49" s="7" t="e">
        <f t="shared" si="11"/>
        <v>#DIV/0!</v>
      </c>
      <c r="M49" s="38" t="e">
        <f t="shared" si="7"/>
        <v>#DIV/0!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 t="e">
        <f t="shared" si="9"/>
        <v>#DIV/0!</v>
      </c>
      <c r="J50" s="9">
        <v>0</v>
      </c>
      <c r="K50" s="47" t="e">
        <f t="shared" si="10"/>
        <v>#DIV/0!</v>
      </c>
      <c r="L50" s="7" t="e">
        <f t="shared" si="11"/>
        <v>#DIV/0!</v>
      </c>
      <c r="M50" s="38" t="e">
        <f t="shared" si="7"/>
        <v>#DIV/0!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 t="e">
        <f t="shared" si="9"/>
        <v>#DIV/0!</v>
      </c>
      <c r="J51" s="9">
        <v>0</v>
      </c>
      <c r="K51" s="47" t="e">
        <f t="shared" si="10"/>
        <v>#DIV/0!</v>
      </c>
      <c r="L51" s="7" t="e">
        <f t="shared" si="11"/>
        <v>#DIV/0!</v>
      </c>
      <c r="M51" s="38" t="e">
        <f t="shared" si="7"/>
        <v>#DIV/0!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 t="e">
        <f t="shared" si="9"/>
        <v>#DIV/0!</v>
      </c>
      <c r="J52" s="9">
        <v>0</v>
      </c>
      <c r="K52" s="47" t="e">
        <f t="shared" si="10"/>
        <v>#DIV/0!</v>
      </c>
      <c r="L52" s="7" t="e">
        <f t="shared" si="11"/>
        <v>#DIV/0!</v>
      </c>
      <c r="M52" s="38" t="e">
        <f t="shared" si="7"/>
        <v>#DIV/0!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 t="e">
        <f t="shared" si="9"/>
        <v>#DIV/0!</v>
      </c>
      <c r="J53" s="9">
        <v>0</v>
      </c>
      <c r="K53" s="47" t="e">
        <f t="shared" si="10"/>
        <v>#DIV/0!</v>
      </c>
      <c r="L53" s="7" t="e">
        <f t="shared" si="11"/>
        <v>#DIV/0!</v>
      </c>
      <c r="M53" s="38" t="e">
        <f t="shared" si="7"/>
        <v>#DIV/0!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 t="e">
        <f t="shared" si="9"/>
        <v>#DIV/0!</v>
      </c>
      <c r="J54" s="9">
        <v>0</v>
      </c>
      <c r="K54" s="47" t="e">
        <f t="shared" si="10"/>
        <v>#DIV/0!</v>
      </c>
      <c r="L54" s="7" t="e">
        <f t="shared" si="11"/>
        <v>#DIV/0!</v>
      </c>
      <c r="M54" s="38" t="e">
        <f t="shared" si="7"/>
        <v>#DIV/0!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 t="e">
        <f t="shared" si="9"/>
        <v>#DIV/0!</v>
      </c>
      <c r="J55" s="9">
        <v>0</v>
      </c>
      <c r="K55" s="47" t="e">
        <f t="shared" si="10"/>
        <v>#DIV/0!</v>
      </c>
      <c r="L55" s="7" t="e">
        <f t="shared" si="11"/>
        <v>#DIV/0!</v>
      </c>
      <c r="M55" s="38" t="e">
        <f t="shared" si="7"/>
        <v>#DIV/0!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 t="e">
        <f t="shared" si="9"/>
        <v>#DIV/0!</v>
      </c>
      <c r="J56" s="9">
        <v>0</v>
      </c>
      <c r="K56" s="47" t="e">
        <f t="shared" si="10"/>
        <v>#DIV/0!</v>
      </c>
      <c r="L56" s="7" t="e">
        <f t="shared" si="11"/>
        <v>#DIV/0!</v>
      </c>
      <c r="M56" s="38" t="e">
        <f t="shared" si="7"/>
        <v>#DIV/0!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 t="e">
        <f t="shared" si="9"/>
        <v>#DIV/0!</v>
      </c>
      <c r="J57" s="11">
        <v>0</v>
      </c>
      <c r="K57" s="48" t="e">
        <f t="shared" si="10"/>
        <v>#DIV/0!</v>
      </c>
      <c r="L57" s="8" t="e">
        <f t="shared" si="11"/>
        <v>#DIV/0!</v>
      </c>
      <c r="M57" s="39" t="e">
        <f t="shared" si="7"/>
        <v>#DIV/0!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hidden="1" customWidth="1"/>
    <col min="15" max="15" width="16.57421875" style="127" bestFit="1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204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33</v>
      </c>
      <c r="C5" s="1"/>
    </row>
    <row r="6" ht="13.5" thickBot="1"/>
    <row r="7" spans="2:15" ht="13.5" thickBot="1">
      <c r="B7" s="40" t="s">
        <v>1</v>
      </c>
      <c r="C7" s="123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128" t="s">
        <v>202</v>
      </c>
    </row>
    <row r="8" spans="2:15" ht="12.75">
      <c r="B8" s="96">
        <v>1</v>
      </c>
      <c r="C8" s="18" t="s">
        <v>43</v>
      </c>
      <c r="D8" s="19">
        <v>71</v>
      </c>
      <c r="E8" s="19" t="s">
        <v>18</v>
      </c>
      <c r="F8" s="21">
        <v>29</v>
      </c>
      <c r="G8" s="5">
        <f aca="true" t="shared" si="0" ref="G8:G39">(D8*60)+F8</f>
        <v>4289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56">
        <v>30</v>
      </c>
    </row>
    <row r="9" spans="2:15" ht="12.75">
      <c r="B9" s="27">
        <v>2</v>
      </c>
      <c r="C9" s="22" t="s">
        <v>6</v>
      </c>
      <c r="D9" s="25">
        <v>87</v>
      </c>
      <c r="E9" s="25" t="s">
        <v>18</v>
      </c>
      <c r="F9" s="26">
        <v>28</v>
      </c>
      <c r="G9" s="15">
        <f t="shared" si="0"/>
        <v>5248</v>
      </c>
      <c r="H9" s="9">
        <f aca="true" t="shared" si="2" ref="H9:H40">IF(G9&gt;0,G9-$G$8,0)</f>
        <v>959</v>
      </c>
      <c r="I9" s="49">
        <f aca="true" t="shared" si="3" ref="I9:I40">H9/$G$8</f>
        <v>0.22359524364653766</v>
      </c>
      <c r="J9" s="10">
        <f>IF(E9="Disk",0,40)</f>
        <v>40</v>
      </c>
      <c r="K9" s="47">
        <f aca="true" t="shared" si="4" ref="K9:K40">IF(I9&gt;0,SQRT(I9*1000)*2,50)</f>
        <v>29.906202944976993</v>
      </c>
      <c r="L9" s="7">
        <f aca="true" t="shared" si="5" ref="L9:L40">IF(K9&lt;50,(50-K9),0)</f>
        <v>20.093797055023007</v>
      </c>
      <c r="M9" s="38">
        <f t="shared" si="1"/>
        <v>60.093797055023</v>
      </c>
      <c r="O9" s="57">
        <v>22</v>
      </c>
    </row>
    <row r="10" spans="2:15" ht="12.75">
      <c r="B10" s="27">
        <v>3</v>
      </c>
      <c r="C10" s="22" t="s">
        <v>100</v>
      </c>
      <c r="D10" s="23">
        <v>87</v>
      </c>
      <c r="E10" s="23" t="s">
        <v>18</v>
      </c>
      <c r="F10" s="28">
        <v>29</v>
      </c>
      <c r="G10" s="15">
        <f t="shared" si="0"/>
        <v>5249</v>
      </c>
      <c r="H10" s="9">
        <f t="shared" si="2"/>
        <v>960</v>
      </c>
      <c r="I10" s="49">
        <f t="shared" si="3"/>
        <v>0.2238283982280252</v>
      </c>
      <c r="J10" s="10">
        <f>IF(E10="Disk",0,34)</f>
        <v>34</v>
      </c>
      <c r="K10" s="47">
        <f t="shared" si="4"/>
        <v>29.92179127178219</v>
      </c>
      <c r="L10" s="7">
        <f t="shared" si="5"/>
        <v>20.07820872821781</v>
      </c>
      <c r="M10" s="38">
        <f t="shared" si="1"/>
        <v>54.07820872821781</v>
      </c>
      <c r="O10" s="57">
        <v>17</v>
      </c>
    </row>
    <row r="11" spans="2:15" ht="12.75">
      <c r="B11" s="27">
        <v>4</v>
      </c>
      <c r="C11" s="22"/>
      <c r="D11" s="23"/>
      <c r="E11" s="23" t="s">
        <v>18</v>
      </c>
      <c r="F11" s="28"/>
      <c r="G11" s="15">
        <f t="shared" si="0"/>
        <v>0</v>
      </c>
      <c r="H11" s="9">
        <f t="shared" si="2"/>
        <v>0</v>
      </c>
      <c r="I11" s="49">
        <f t="shared" si="3"/>
        <v>0</v>
      </c>
      <c r="J11" s="10">
        <f>IF(E11="Disk",0,31)</f>
        <v>31</v>
      </c>
      <c r="K11" s="47">
        <f t="shared" si="4"/>
        <v>50</v>
      </c>
      <c r="L11" s="7">
        <f t="shared" si="5"/>
        <v>0</v>
      </c>
      <c r="M11" s="38">
        <f t="shared" si="1"/>
        <v>31</v>
      </c>
      <c r="O11" s="57"/>
    </row>
    <row r="12" spans="2:15" ht="12.75">
      <c r="B12" s="27">
        <v>5</v>
      </c>
      <c r="C12" s="22"/>
      <c r="D12" s="25"/>
      <c r="E12" s="25" t="s">
        <v>18</v>
      </c>
      <c r="F12" s="26"/>
      <c r="G12" s="15">
        <f t="shared" si="0"/>
        <v>0</v>
      </c>
      <c r="H12" s="9">
        <f t="shared" si="2"/>
        <v>0</v>
      </c>
      <c r="I12" s="49">
        <f t="shared" si="3"/>
        <v>0</v>
      </c>
      <c r="J12" s="10">
        <f>IF(E12="Disk",0,28)</f>
        <v>28</v>
      </c>
      <c r="K12" s="47">
        <f t="shared" si="4"/>
        <v>50</v>
      </c>
      <c r="L12" s="7">
        <f t="shared" si="5"/>
        <v>0</v>
      </c>
      <c r="M12" s="38">
        <f t="shared" si="1"/>
        <v>28</v>
      </c>
      <c r="O12" s="57"/>
    </row>
    <row r="13" spans="2:15" ht="12.75">
      <c r="B13" s="27">
        <v>6</v>
      </c>
      <c r="C13" s="22"/>
      <c r="D13" s="23"/>
      <c r="E13" s="23" t="s">
        <v>18</v>
      </c>
      <c r="F13" s="28"/>
      <c r="G13" s="15">
        <f t="shared" si="0"/>
        <v>0</v>
      </c>
      <c r="H13" s="9">
        <f t="shared" si="2"/>
        <v>0</v>
      </c>
      <c r="I13" s="49">
        <f t="shared" si="3"/>
        <v>0</v>
      </c>
      <c r="J13" s="10">
        <f>IF(E13="Disk",0,26)</f>
        <v>26</v>
      </c>
      <c r="K13" s="47">
        <f t="shared" si="4"/>
        <v>50</v>
      </c>
      <c r="L13" s="7">
        <f t="shared" si="5"/>
        <v>0</v>
      </c>
      <c r="M13" s="38">
        <f t="shared" si="1"/>
        <v>26</v>
      </c>
      <c r="O13" s="57"/>
    </row>
    <row r="14" spans="2:15" ht="12.75">
      <c r="B14" s="27">
        <v>7</v>
      </c>
      <c r="C14" s="126"/>
      <c r="D14" s="25"/>
      <c r="E14" s="25" t="s">
        <v>18</v>
      </c>
      <c r="F14" s="26"/>
      <c r="G14" s="15">
        <f t="shared" si="0"/>
        <v>0</v>
      </c>
      <c r="H14" s="9">
        <f t="shared" si="2"/>
        <v>0</v>
      </c>
      <c r="I14" s="49">
        <f t="shared" si="3"/>
        <v>0</v>
      </c>
      <c r="J14" s="10">
        <f>IF(E14="Disk",0,24)</f>
        <v>24</v>
      </c>
      <c r="K14" s="47">
        <f t="shared" si="4"/>
        <v>50</v>
      </c>
      <c r="L14" s="7">
        <f t="shared" si="5"/>
        <v>0</v>
      </c>
      <c r="M14" s="38">
        <f t="shared" si="1"/>
        <v>24</v>
      </c>
      <c r="O14" s="57"/>
    </row>
    <row r="15" spans="2:15" ht="12.75">
      <c r="B15" s="27">
        <v>8</v>
      </c>
      <c r="C15" s="22"/>
      <c r="D15" s="23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>
        <f t="shared" si="3"/>
        <v>0</v>
      </c>
      <c r="J15" s="10">
        <f>IF(E15="Disk",0,23)</f>
        <v>23</v>
      </c>
      <c r="K15" s="47">
        <f t="shared" si="4"/>
        <v>50</v>
      </c>
      <c r="L15" s="7">
        <f t="shared" si="5"/>
        <v>0</v>
      </c>
      <c r="M15" s="38">
        <f t="shared" si="1"/>
        <v>23</v>
      </c>
      <c r="O15" s="57"/>
    </row>
    <row r="16" spans="2:15" ht="12.75">
      <c r="B16" s="27">
        <v>9</v>
      </c>
      <c r="C16" s="22"/>
      <c r="D16" s="23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>
        <f t="shared" si="3"/>
        <v>0</v>
      </c>
      <c r="J16" s="10">
        <f>IF(E16="Disk",0,22)</f>
        <v>22</v>
      </c>
      <c r="K16" s="47">
        <f t="shared" si="4"/>
        <v>50</v>
      </c>
      <c r="L16" s="7">
        <f t="shared" si="5"/>
        <v>0</v>
      </c>
      <c r="M16" s="38">
        <f t="shared" si="1"/>
        <v>22</v>
      </c>
      <c r="O16" s="57"/>
    </row>
    <row r="17" spans="2:15" ht="12.75">
      <c r="B17" s="27">
        <v>10</v>
      </c>
      <c r="C17" s="22"/>
      <c r="D17" s="25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  <c r="O17" s="57"/>
    </row>
    <row r="18" spans="2:15" ht="12.75">
      <c r="B18" s="27">
        <v>11</v>
      </c>
      <c r="C18" s="22"/>
      <c r="D18" s="23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  <c r="O18" s="57"/>
    </row>
    <row r="19" spans="2:15" ht="12.75">
      <c r="B19" s="27">
        <v>12</v>
      </c>
      <c r="C19" s="22"/>
      <c r="D19" s="23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  <c r="O19" s="57"/>
    </row>
    <row r="20" spans="2:15" ht="12.75">
      <c r="B20" s="27">
        <v>13</v>
      </c>
      <c r="C20" s="22"/>
      <c r="D20" s="25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  <c r="O20" s="57"/>
    </row>
    <row r="21" spans="2:15" ht="12.75">
      <c r="B21" s="27">
        <v>14</v>
      </c>
      <c r="C21" s="22"/>
      <c r="D21" s="23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  <c r="O21" s="57"/>
    </row>
    <row r="22" spans="2:15" ht="12.75">
      <c r="B22" s="27">
        <v>15</v>
      </c>
      <c r="C22" s="22"/>
      <c r="D22" s="23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  <c r="O22" s="57"/>
    </row>
    <row r="23" spans="2:15" ht="12.75">
      <c r="B23" s="27">
        <v>16</v>
      </c>
      <c r="C23" s="22"/>
      <c r="D23" s="23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  <c r="O23" s="57"/>
    </row>
    <row r="24" spans="2:15" ht="12.75">
      <c r="B24" s="27">
        <v>17</v>
      </c>
      <c r="C24" s="22"/>
      <c r="D24" s="25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  <c r="O24" s="57"/>
    </row>
    <row r="25" spans="2:15" ht="12.75">
      <c r="B25" s="27">
        <v>18</v>
      </c>
      <c r="C25" s="22"/>
      <c r="D25" s="23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57"/>
    </row>
    <row r="26" spans="2:15" ht="12.75">
      <c r="B26" s="27">
        <v>19</v>
      </c>
      <c r="C26" s="22"/>
      <c r="D26" s="25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57"/>
    </row>
    <row r="27" spans="2:15" ht="12.75">
      <c r="B27" s="27">
        <v>20</v>
      </c>
      <c r="C27" s="22"/>
      <c r="D27" s="23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57"/>
    </row>
    <row r="28" spans="2:15" ht="12.75">
      <c r="B28" s="27">
        <v>21</v>
      </c>
      <c r="C28" s="22"/>
      <c r="D28" s="25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57"/>
    </row>
    <row r="29" spans="2:15" ht="12.75">
      <c r="B29" s="27">
        <v>22</v>
      </c>
      <c r="C29" s="22"/>
      <c r="D29" s="23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57"/>
    </row>
    <row r="30" spans="2:15" ht="12.75">
      <c r="B30" s="27">
        <v>23</v>
      </c>
      <c r="C30" s="22"/>
      <c r="D30" s="25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57"/>
    </row>
    <row r="31" spans="2:15" ht="12.75">
      <c r="B31" s="27">
        <v>24</v>
      </c>
      <c r="C31" s="22"/>
      <c r="D31" s="23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57"/>
    </row>
    <row r="32" spans="2:15" ht="12.75">
      <c r="B32" s="27">
        <v>25</v>
      </c>
      <c r="C32" s="22"/>
      <c r="D32" s="25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57"/>
    </row>
    <row r="33" spans="2:15" ht="12.75">
      <c r="B33" s="27">
        <v>26</v>
      </c>
      <c r="C33" s="22"/>
      <c r="D33" s="23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57"/>
    </row>
    <row r="34" spans="2:15" ht="12.75">
      <c r="B34" s="27">
        <v>27</v>
      </c>
      <c r="C34" s="22"/>
      <c r="D34" s="25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57"/>
    </row>
    <row r="35" spans="2:15" ht="12.75">
      <c r="B35" s="27">
        <v>28</v>
      </c>
      <c r="C35" s="22"/>
      <c r="D35" s="23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57"/>
    </row>
    <row r="36" spans="2:15" ht="12.75">
      <c r="B36" s="27">
        <v>29</v>
      </c>
      <c r="C36" s="22"/>
      <c r="D36" s="25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57"/>
    </row>
    <row r="37" spans="2:15" ht="12.75">
      <c r="B37" s="27">
        <v>30</v>
      </c>
      <c r="C37" s="22"/>
      <c r="D37" s="23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57"/>
    </row>
    <row r="38" spans="2:15" ht="12.75">
      <c r="B38" s="27">
        <v>31</v>
      </c>
      <c r="C38" s="22"/>
      <c r="D38" s="25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57"/>
    </row>
    <row r="39" spans="2:15" ht="12.75">
      <c r="B39" s="27">
        <v>32</v>
      </c>
      <c r="C39" s="22"/>
      <c r="D39" s="23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57"/>
    </row>
    <row r="40" spans="2:15" ht="12.75">
      <c r="B40" s="27">
        <v>33</v>
      </c>
      <c r="C40" s="22"/>
      <c r="D40" s="25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57"/>
    </row>
    <row r="41" spans="2:15" ht="12.75">
      <c r="B41" s="27">
        <v>34</v>
      </c>
      <c r="C41" s="22"/>
      <c r="D41" s="23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  <c r="O41" s="57"/>
    </row>
    <row r="42" spans="2:15" ht="12.75">
      <c r="B42" s="27">
        <v>35</v>
      </c>
      <c r="C42" s="22"/>
      <c r="D42" s="25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57"/>
    </row>
    <row r="43" spans="2:15" ht="12.75">
      <c r="B43" s="27">
        <v>36</v>
      </c>
      <c r="C43" s="22"/>
      <c r="D43" s="23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57"/>
    </row>
    <row r="44" spans="2:15" ht="12.75">
      <c r="B44" s="27">
        <v>37</v>
      </c>
      <c r="C44" s="22"/>
      <c r="D44" s="25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57"/>
    </row>
    <row r="45" spans="2:15" ht="12.75">
      <c r="B45" s="27">
        <v>38</v>
      </c>
      <c r="C45" s="22"/>
      <c r="D45" s="23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57"/>
    </row>
    <row r="46" spans="2:15" ht="12.75">
      <c r="B46" s="27">
        <v>39</v>
      </c>
      <c r="C46" s="22"/>
      <c r="D46" s="25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57"/>
    </row>
    <row r="47" spans="2:15" ht="12.75">
      <c r="B47" s="27">
        <v>40</v>
      </c>
      <c r="C47" s="22"/>
      <c r="D47" s="23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57"/>
    </row>
    <row r="48" spans="2:15" ht="12.75">
      <c r="B48" s="27">
        <v>41</v>
      </c>
      <c r="C48" s="22"/>
      <c r="D48" s="25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57"/>
    </row>
    <row r="49" spans="2:15" ht="12.75">
      <c r="B49" s="27">
        <v>42</v>
      </c>
      <c r="C49" s="22"/>
      <c r="D49" s="23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57"/>
    </row>
    <row r="50" spans="2:15" ht="12.75">
      <c r="B50" s="27">
        <v>43</v>
      </c>
      <c r="C50" s="22"/>
      <c r="D50" s="25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57"/>
    </row>
    <row r="51" spans="2:15" ht="12.75">
      <c r="B51" s="27">
        <v>44</v>
      </c>
      <c r="C51" s="22"/>
      <c r="D51" s="23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57"/>
    </row>
    <row r="52" spans="2:15" ht="12.75">
      <c r="B52" s="27">
        <v>45</v>
      </c>
      <c r="C52" s="22"/>
      <c r="D52" s="25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57"/>
    </row>
    <row r="53" spans="2:15" ht="12.75">
      <c r="B53" s="27">
        <v>46</v>
      </c>
      <c r="C53" s="22"/>
      <c r="D53" s="23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57"/>
    </row>
    <row r="54" spans="2:15" ht="12.75">
      <c r="B54" s="27">
        <v>47</v>
      </c>
      <c r="C54" s="22"/>
      <c r="D54" s="19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57"/>
    </row>
    <row r="55" spans="2:15" ht="12.75">
      <c r="B55" s="27">
        <v>48</v>
      </c>
      <c r="C55" s="22"/>
      <c r="D55" s="19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57"/>
    </row>
    <row r="56" spans="2:15" ht="12.75">
      <c r="B56" s="27">
        <v>49</v>
      </c>
      <c r="C56" s="22"/>
      <c r="D56" s="19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57"/>
    </row>
    <row r="57" spans="2:15" ht="13.5" thickBot="1">
      <c r="B57" s="63">
        <v>50</v>
      </c>
      <c r="C57" s="32"/>
      <c r="D57" s="35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58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2.28125" style="0" bestFit="1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167</v>
      </c>
      <c r="C2" s="2"/>
    </row>
    <row r="3" spans="2:4" ht="12.75">
      <c r="B3" s="136" t="s">
        <v>210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49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3</v>
      </c>
      <c r="D8" s="20">
        <v>24</v>
      </c>
      <c r="E8" s="19" t="s">
        <v>18</v>
      </c>
      <c r="F8" s="21">
        <v>57</v>
      </c>
      <c r="G8" s="5">
        <f aca="true" t="shared" si="0" ref="G8:G39">(D8*60)+F8</f>
        <v>1497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56">
        <v>8</v>
      </c>
    </row>
    <row r="9" spans="2:15" ht="12.75">
      <c r="B9" s="22">
        <v>2</v>
      </c>
      <c r="C9" s="23" t="s">
        <v>82</v>
      </c>
      <c r="D9" s="24">
        <v>25</v>
      </c>
      <c r="E9" s="25" t="s">
        <v>18</v>
      </c>
      <c r="F9" s="26">
        <v>20</v>
      </c>
      <c r="G9" s="15">
        <f t="shared" si="0"/>
        <v>1520</v>
      </c>
      <c r="H9" s="9">
        <f aca="true" t="shared" si="2" ref="H9:H40">IF(G9&gt;0,G9-$G$8,0)</f>
        <v>23</v>
      </c>
      <c r="I9" s="49">
        <f aca="true" t="shared" si="3" ref="I9:I40">H9/$G$8</f>
        <v>0.015364061456245824</v>
      </c>
      <c r="J9" s="10">
        <f>IF(E9="Disk",0,40)</f>
        <v>40</v>
      </c>
      <c r="K9" s="47">
        <f aca="true" t="shared" si="4" ref="K9:K40">IF(I9&gt;0,SQRT(I9*1000)*5/3,50)</f>
        <v>6.5328361750140145</v>
      </c>
      <c r="L9" s="7">
        <f aca="true" t="shared" si="5" ref="L9:L40">IF(K9&lt;50,(50-K9),0)</f>
        <v>43.46716382498599</v>
      </c>
      <c r="M9" s="38">
        <f t="shared" si="1"/>
        <v>83.46716382498599</v>
      </c>
      <c r="O9" s="57">
        <v>17</v>
      </c>
    </row>
    <row r="10" spans="2:15" ht="12.75">
      <c r="B10" s="22">
        <v>3</v>
      </c>
      <c r="C10" s="23" t="s">
        <v>12</v>
      </c>
      <c r="D10" s="27">
        <v>26</v>
      </c>
      <c r="E10" s="23" t="s">
        <v>18</v>
      </c>
      <c r="F10" s="28">
        <v>6</v>
      </c>
      <c r="G10" s="15">
        <f t="shared" si="0"/>
        <v>1566</v>
      </c>
      <c r="H10" s="9">
        <f t="shared" si="2"/>
        <v>69</v>
      </c>
      <c r="I10" s="49">
        <f t="shared" si="3"/>
        <v>0.04609218436873747</v>
      </c>
      <c r="J10" s="10">
        <f>IF(E10="Disk",0,34)</f>
        <v>34</v>
      </c>
      <c r="K10" s="47">
        <f t="shared" si="4"/>
        <v>11.3152041726482</v>
      </c>
      <c r="L10" s="7">
        <f t="shared" si="5"/>
        <v>38.6847958273518</v>
      </c>
      <c r="M10" s="38">
        <f t="shared" si="1"/>
        <v>72.68479582735179</v>
      </c>
      <c r="O10" s="57">
        <v>22</v>
      </c>
    </row>
    <row r="11" spans="2:15" ht="12.75">
      <c r="B11" s="22">
        <v>4</v>
      </c>
      <c r="C11" s="129" t="s">
        <v>176</v>
      </c>
      <c r="D11" s="27">
        <v>26</v>
      </c>
      <c r="E11" s="23" t="s">
        <v>18</v>
      </c>
      <c r="F11" s="28">
        <v>18</v>
      </c>
      <c r="G11" s="15">
        <f t="shared" si="0"/>
        <v>1578</v>
      </c>
      <c r="H11" s="9">
        <f t="shared" si="2"/>
        <v>81</v>
      </c>
      <c r="I11" s="49">
        <f t="shared" si="3"/>
        <v>0.05410821643286573</v>
      </c>
      <c r="J11" s="10">
        <f>IF(E11="Disk",0,31)</f>
        <v>31</v>
      </c>
      <c r="K11" s="47">
        <f t="shared" si="4"/>
        <v>12.259714564475177</v>
      </c>
      <c r="L11" s="7">
        <f t="shared" si="5"/>
        <v>37.740285435524825</v>
      </c>
      <c r="M11" s="38">
        <f t="shared" si="1"/>
        <v>68.74028543552483</v>
      </c>
      <c r="O11" s="57">
        <v>10</v>
      </c>
    </row>
    <row r="12" spans="2:15" ht="12.75">
      <c r="B12" s="22">
        <v>5</v>
      </c>
      <c r="C12" s="23" t="s">
        <v>15</v>
      </c>
      <c r="D12" s="24">
        <v>27</v>
      </c>
      <c r="E12" s="25" t="s">
        <v>18</v>
      </c>
      <c r="F12" s="26">
        <v>6</v>
      </c>
      <c r="G12" s="15">
        <f t="shared" si="0"/>
        <v>1626</v>
      </c>
      <c r="H12" s="9">
        <f t="shared" si="2"/>
        <v>129</v>
      </c>
      <c r="I12" s="49">
        <f t="shared" si="3"/>
        <v>0.08617234468937876</v>
      </c>
      <c r="J12" s="10">
        <f>IF(E12="Disk",0,28)</f>
        <v>28</v>
      </c>
      <c r="K12" s="47">
        <f t="shared" si="4"/>
        <v>15.471510079406057</v>
      </c>
      <c r="L12" s="7">
        <f t="shared" si="5"/>
        <v>34.52848992059394</v>
      </c>
      <c r="M12" s="38">
        <f t="shared" si="1"/>
        <v>62.52848992059394</v>
      </c>
      <c r="O12" s="57">
        <v>17</v>
      </c>
    </row>
    <row r="13" spans="2:15" ht="12.75">
      <c r="B13" s="22">
        <v>6</v>
      </c>
      <c r="C13" s="23" t="s">
        <v>16</v>
      </c>
      <c r="D13" s="27">
        <v>27</v>
      </c>
      <c r="E13" s="23" t="s">
        <v>18</v>
      </c>
      <c r="F13" s="28">
        <v>26</v>
      </c>
      <c r="G13" s="15">
        <f t="shared" si="0"/>
        <v>1646</v>
      </c>
      <c r="H13" s="9">
        <f t="shared" si="2"/>
        <v>149</v>
      </c>
      <c r="I13" s="49">
        <f t="shared" si="3"/>
        <v>0.09953239812959253</v>
      </c>
      <c r="J13" s="10">
        <f>IF(E13="Disk",0,26)</f>
        <v>26</v>
      </c>
      <c r="K13" s="47">
        <f t="shared" si="4"/>
        <v>16.62765418492075</v>
      </c>
      <c r="L13" s="7">
        <f t="shared" si="5"/>
        <v>33.37234581507925</v>
      </c>
      <c r="M13" s="38">
        <f t="shared" si="1"/>
        <v>59.37234581507925</v>
      </c>
      <c r="O13" s="57">
        <v>30</v>
      </c>
    </row>
    <row r="14" spans="2:15" ht="12.75">
      <c r="B14" s="22">
        <v>7</v>
      </c>
      <c r="C14" s="29" t="s">
        <v>135</v>
      </c>
      <c r="D14" s="24">
        <v>28</v>
      </c>
      <c r="E14" s="25" t="s">
        <v>18</v>
      </c>
      <c r="F14" s="26">
        <v>12</v>
      </c>
      <c r="G14" s="15">
        <f t="shared" si="0"/>
        <v>1692</v>
      </c>
      <c r="H14" s="9">
        <f t="shared" si="2"/>
        <v>195</v>
      </c>
      <c r="I14" s="49">
        <f t="shared" si="3"/>
        <v>0.13026052104208416</v>
      </c>
      <c r="J14" s="10">
        <f>IF(E14="Disk",0,24)</f>
        <v>24</v>
      </c>
      <c r="K14" s="47">
        <f t="shared" si="4"/>
        <v>19.021955227380175</v>
      </c>
      <c r="L14" s="7">
        <f t="shared" si="5"/>
        <v>30.978044772619825</v>
      </c>
      <c r="M14" s="38">
        <f t="shared" si="1"/>
        <v>54.978044772619825</v>
      </c>
      <c r="O14" s="57">
        <v>4</v>
      </c>
    </row>
    <row r="15" spans="2:15" ht="12.75">
      <c r="B15" s="22">
        <v>8</v>
      </c>
      <c r="C15" s="23" t="s">
        <v>87</v>
      </c>
      <c r="D15" s="27">
        <v>29</v>
      </c>
      <c r="E15" s="23" t="s">
        <v>18</v>
      </c>
      <c r="F15" s="28">
        <v>20</v>
      </c>
      <c r="G15" s="15">
        <f t="shared" si="0"/>
        <v>1760</v>
      </c>
      <c r="H15" s="9">
        <f t="shared" si="2"/>
        <v>263</v>
      </c>
      <c r="I15" s="49">
        <f t="shared" si="3"/>
        <v>0.17568470273881096</v>
      </c>
      <c r="J15" s="10">
        <f>IF(E15="Disk",0,23)</f>
        <v>23</v>
      </c>
      <c r="K15" s="47">
        <f t="shared" si="4"/>
        <v>22.091017703206063</v>
      </c>
      <c r="L15" s="7">
        <f t="shared" si="5"/>
        <v>27.908982296793937</v>
      </c>
      <c r="M15" s="38">
        <f t="shared" si="1"/>
        <v>50.90898229679394</v>
      </c>
      <c r="O15" s="57">
        <v>6</v>
      </c>
    </row>
    <row r="16" spans="2:15" ht="12.75">
      <c r="B16" s="22">
        <v>9</v>
      </c>
      <c r="C16" s="23" t="s">
        <v>211</v>
      </c>
      <c r="D16" s="27">
        <v>32</v>
      </c>
      <c r="E16" s="25" t="s">
        <v>18</v>
      </c>
      <c r="F16" s="26">
        <v>45</v>
      </c>
      <c r="G16" s="15">
        <f t="shared" si="0"/>
        <v>1965</v>
      </c>
      <c r="H16" s="9">
        <f t="shared" si="2"/>
        <v>468</v>
      </c>
      <c r="I16" s="49">
        <f t="shared" si="3"/>
        <v>0.312625250501002</v>
      </c>
      <c r="J16" s="10">
        <f>IF(E16="Disk",0,22)</f>
        <v>22</v>
      </c>
      <c r="K16" s="47">
        <f t="shared" si="4"/>
        <v>29.468686323178616</v>
      </c>
      <c r="L16" s="7">
        <f t="shared" si="5"/>
        <v>20.531313676821384</v>
      </c>
      <c r="M16" s="38">
        <f t="shared" si="1"/>
        <v>42.531313676821384</v>
      </c>
      <c r="O16" s="57">
        <v>1</v>
      </c>
    </row>
    <row r="17" spans="2:15" ht="12.75">
      <c r="B17" s="22">
        <v>10</v>
      </c>
      <c r="C17" s="23" t="s">
        <v>190</v>
      </c>
      <c r="D17" s="24">
        <v>34</v>
      </c>
      <c r="E17" s="23" t="s">
        <v>18</v>
      </c>
      <c r="F17" s="28">
        <v>58</v>
      </c>
      <c r="G17" s="15">
        <f t="shared" si="0"/>
        <v>2098</v>
      </c>
      <c r="H17" s="9">
        <f t="shared" si="2"/>
        <v>601</v>
      </c>
      <c r="I17" s="49">
        <f t="shared" si="3"/>
        <v>0.4014696058784235</v>
      </c>
      <c r="J17" s="10">
        <f>IF(E17="Disk",0,21)</f>
        <v>21</v>
      </c>
      <c r="K17" s="47">
        <f t="shared" si="4"/>
        <v>33.394510771417025</v>
      </c>
      <c r="L17" s="7">
        <f t="shared" si="5"/>
        <v>16.605489228582975</v>
      </c>
      <c r="M17" s="38">
        <f t="shared" si="1"/>
        <v>37.605489228582975</v>
      </c>
      <c r="O17" s="57"/>
    </row>
    <row r="18" spans="2:15" ht="12.75">
      <c r="B18" s="22">
        <v>11</v>
      </c>
      <c r="C18" s="23" t="s">
        <v>14</v>
      </c>
      <c r="D18" s="27">
        <v>36</v>
      </c>
      <c r="E18" s="23" t="s">
        <v>18</v>
      </c>
      <c r="F18" s="28">
        <v>19</v>
      </c>
      <c r="G18" s="15">
        <f t="shared" si="0"/>
        <v>2179</v>
      </c>
      <c r="H18" s="9">
        <f t="shared" si="2"/>
        <v>682</v>
      </c>
      <c r="I18" s="49">
        <f t="shared" si="3"/>
        <v>0.45557782231128924</v>
      </c>
      <c r="J18" s="10">
        <f>IF(E18="Disk",0,20)</f>
        <v>20</v>
      </c>
      <c r="K18" s="47">
        <f t="shared" si="4"/>
        <v>35.57378179031142</v>
      </c>
      <c r="L18" s="7">
        <f t="shared" si="5"/>
        <v>14.426218209688578</v>
      </c>
      <c r="M18" s="38">
        <f t="shared" si="1"/>
        <v>34.42621820968858</v>
      </c>
      <c r="O18" s="57">
        <v>2</v>
      </c>
    </row>
    <row r="19" spans="2:15" ht="12.75">
      <c r="B19" s="22">
        <v>12</v>
      </c>
      <c r="C19" s="23" t="s">
        <v>121</v>
      </c>
      <c r="D19" s="27">
        <v>40</v>
      </c>
      <c r="E19" s="23" t="s">
        <v>18</v>
      </c>
      <c r="F19" s="28">
        <v>9</v>
      </c>
      <c r="G19" s="15">
        <f t="shared" si="0"/>
        <v>2409</v>
      </c>
      <c r="H19" s="9">
        <f t="shared" si="2"/>
        <v>912</v>
      </c>
      <c r="I19" s="49">
        <f t="shared" si="3"/>
        <v>0.6092184368737475</v>
      </c>
      <c r="J19" s="10">
        <f>IF(E19="Disk",0,19)</f>
        <v>19</v>
      </c>
      <c r="K19" s="47">
        <f t="shared" si="4"/>
        <v>41.13725119354002</v>
      </c>
      <c r="L19" s="7">
        <f t="shared" si="5"/>
        <v>8.862748806459983</v>
      </c>
      <c r="M19" s="38">
        <f t="shared" si="1"/>
        <v>27.862748806459983</v>
      </c>
      <c r="O19" s="57"/>
    </row>
    <row r="20" spans="2:15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  <c r="O20" s="9"/>
    </row>
    <row r="21" spans="2:15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  <c r="O21" s="9"/>
    </row>
    <row r="22" spans="2:15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  <c r="O22" s="9"/>
    </row>
    <row r="23" spans="2:15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  <c r="O23" s="9"/>
    </row>
    <row r="24" spans="2:15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167</v>
      </c>
      <c r="C2" s="2"/>
    </row>
    <row r="3" spans="2:4" ht="12.75">
      <c r="B3" s="136" t="s">
        <v>210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33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153</v>
      </c>
      <c r="D8" s="20">
        <v>29</v>
      </c>
      <c r="E8" s="19" t="s">
        <v>18</v>
      </c>
      <c r="F8" s="21">
        <v>34</v>
      </c>
      <c r="G8" s="5">
        <f aca="true" t="shared" si="0" ref="G8:G39">(D8*60)+F8</f>
        <v>1774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56">
        <v>30</v>
      </c>
    </row>
    <row r="9" spans="2:15" ht="12.75">
      <c r="B9" s="22">
        <v>2</v>
      </c>
      <c r="C9" s="22" t="s">
        <v>104</v>
      </c>
      <c r="D9" s="24">
        <v>29</v>
      </c>
      <c r="E9" s="25" t="s">
        <v>18</v>
      </c>
      <c r="F9" s="26">
        <v>41</v>
      </c>
      <c r="G9" s="15">
        <f t="shared" si="0"/>
        <v>1781</v>
      </c>
      <c r="H9" s="9">
        <f aca="true" t="shared" si="2" ref="H9:H40">IF(G9&gt;0,G9-$G$8,0)</f>
        <v>7</v>
      </c>
      <c r="I9" s="49">
        <f aca="true" t="shared" si="3" ref="I9:I40">H9/$G$8</f>
        <v>0.003945885005636978</v>
      </c>
      <c r="J9" s="10">
        <f>IF(E9="Disk",0,40)</f>
        <v>40</v>
      </c>
      <c r="K9" s="47">
        <f aca="true" t="shared" si="4" ref="K9:K40">IF(I9&gt;0,SQRT(I9*1000)*5/3,50)</f>
        <v>3.3107086374860804</v>
      </c>
      <c r="L9" s="7">
        <f aca="true" t="shared" si="5" ref="L9:L40">IF(K9&lt;50,(50-K9),0)</f>
        <v>46.68929136251392</v>
      </c>
      <c r="M9" s="38">
        <f t="shared" si="1"/>
        <v>86.68929136251393</v>
      </c>
      <c r="O9" s="57">
        <v>22</v>
      </c>
    </row>
    <row r="10" spans="2:15" ht="12.75">
      <c r="B10" s="22">
        <v>3</v>
      </c>
      <c r="C10" s="129" t="s">
        <v>213</v>
      </c>
      <c r="D10" s="27">
        <v>31</v>
      </c>
      <c r="E10" s="23" t="s">
        <v>18</v>
      </c>
      <c r="F10" s="28">
        <v>36</v>
      </c>
      <c r="G10" s="15">
        <f t="shared" si="0"/>
        <v>1896</v>
      </c>
      <c r="H10" s="9">
        <f t="shared" si="2"/>
        <v>122</v>
      </c>
      <c r="I10" s="49">
        <f t="shared" si="3"/>
        <v>0.06877113866967305</v>
      </c>
      <c r="J10" s="10">
        <f>IF(E10="Disk",0,34)</f>
        <v>34</v>
      </c>
      <c r="K10" s="47">
        <f t="shared" si="4"/>
        <v>13.821394312770755</v>
      </c>
      <c r="L10" s="7">
        <f t="shared" si="5"/>
        <v>36.17860568722924</v>
      </c>
      <c r="M10" s="38">
        <f t="shared" si="1"/>
        <v>70.17860568722924</v>
      </c>
      <c r="O10" s="57">
        <v>17</v>
      </c>
    </row>
    <row r="11" spans="2:15" ht="12.75">
      <c r="B11" s="22">
        <v>4</v>
      </c>
      <c r="C11" s="23" t="s">
        <v>106</v>
      </c>
      <c r="D11" s="27">
        <v>36</v>
      </c>
      <c r="E11" s="23" t="s">
        <v>18</v>
      </c>
      <c r="F11" s="28">
        <v>27</v>
      </c>
      <c r="G11" s="15">
        <f t="shared" si="0"/>
        <v>2187</v>
      </c>
      <c r="H11" s="9">
        <f t="shared" si="2"/>
        <v>413</v>
      </c>
      <c r="I11" s="49">
        <f t="shared" si="3"/>
        <v>0.23280721533258172</v>
      </c>
      <c r="J11" s="10">
        <f>IF(E11="Disk",0,31)</f>
        <v>31</v>
      </c>
      <c r="K11" s="47">
        <f t="shared" si="4"/>
        <v>25.43003557325808</v>
      </c>
      <c r="L11" s="7">
        <f t="shared" si="5"/>
        <v>24.56996442674192</v>
      </c>
      <c r="M11" s="38">
        <f t="shared" si="1"/>
        <v>55.56996442674192</v>
      </c>
      <c r="O11" s="57">
        <v>13</v>
      </c>
    </row>
    <row r="12" spans="2:15" ht="12.75">
      <c r="B12" s="22">
        <v>5</v>
      </c>
      <c r="C12" s="23"/>
      <c r="D12" s="24"/>
      <c r="E12" s="25" t="s">
        <v>18</v>
      </c>
      <c r="F12" s="26"/>
      <c r="G12" s="15">
        <f t="shared" si="0"/>
        <v>0</v>
      </c>
      <c r="H12" s="9">
        <f t="shared" si="2"/>
        <v>0</v>
      </c>
      <c r="I12" s="49">
        <f t="shared" si="3"/>
        <v>0</v>
      </c>
      <c r="J12" s="10">
        <f>IF(E12="Disk",0,28)</f>
        <v>28</v>
      </c>
      <c r="K12" s="47">
        <f t="shared" si="4"/>
        <v>50</v>
      </c>
      <c r="L12" s="7">
        <f t="shared" si="5"/>
        <v>0</v>
      </c>
      <c r="M12" s="38">
        <f t="shared" si="1"/>
        <v>28</v>
      </c>
      <c r="O12" s="9"/>
    </row>
    <row r="13" spans="2:15" ht="12.75">
      <c r="B13" s="22">
        <v>6</v>
      </c>
      <c r="C13" s="23"/>
      <c r="D13" s="27"/>
      <c r="E13" s="23" t="s">
        <v>18</v>
      </c>
      <c r="F13" s="28"/>
      <c r="G13" s="15">
        <f t="shared" si="0"/>
        <v>0</v>
      </c>
      <c r="H13" s="9">
        <f t="shared" si="2"/>
        <v>0</v>
      </c>
      <c r="I13" s="49">
        <f t="shared" si="3"/>
        <v>0</v>
      </c>
      <c r="J13" s="10">
        <f>IF(E13="Disk",0,26)</f>
        <v>26</v>
      </c>
      <c r="K13" s="47">
        <f t="shared" si="4"/>
        <v>50</v>
      </c>
      <c r="L13" s="7">
        <f t="shared" si="5"/>
        <v>0</v>
      </c>
      <c r="M13" s="38">
        <f t="shared" si="1"/>
        <v>26</v>
      </c>
      <c r="O13" s="9"/>
    </row>
    <row r="14" spans="2:15" ht="12.75">
      <c r="B14" s="22">
        <v>7</v>
      </c>
      <c r="C14" s="29"/>
      <c r="D14" s="24"/>
      <c r="E14" s="25" t="s">
        <v>18</v>
      </c>
      <c r="F14" s="26"/>
      <c r="G14" s="15">
        <f t="shared" si="0"/>
        <v>0</v>
      </c>
      <c r="H14" s="9">
        <f t="shared" si="2"/>
        <v>0</v>
      </c>
      <c r="I14" s="49">
        <f t="shared" si="3"/>
        <v>0</v>
      </c>
      <c r="J14" s="10">
        <f>IF(E14="Disk",0,24)</f>
        <v>24</v>
      </c>
      <c r="K14" s="47">
        <f t="shared" si="4"/>
        <v>50</v>
      </c>
      <c r="L14" s="7">
        <f t="shared" si="5"/>
        <v>0</v>
      </c>
      <c r="M14" s="38">
        <f t="shared" si="1"/>
        <v>24</v>
      </c>
      <c r="O14" s="9"/>
    </row>
    <row r="15" spans="2:15" ht="12.75">
      <c r="B15" s="22">
        <v>8</v>
      </c>
      <c r="C15" s="23"/>
      <c r="D15" s="27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>
        <f t="shared" si="3"/>
        <v>0</v>
      </c>
      <c r="J15" s="10">
        <f>IF(E15="Disk",0,23)</f>
        <v>23</v>
      </c>
      <c r="K15" s="47">
        <f t="shared" si="4"/>
        <v>50</v>
      </c>
      <c r="L15" s="7">
        <f t="shared" si="5"/>
        <v>0</v>
      </c>
      <c r="M15" s="38">
        <f t="shared" si="1"/>
        <v>23</v>
      </c>
      <c r="O15" s="9"/>
    </row>
    <row r="16" spans="2:15" ht="12.75">
      <c r="B16" s="22">
        <v>9</v>
      </c>
      <c r="C16" s="23"/>
      <c r="D16" s="27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>
        <f t="shared" si="3"/>
        <v>0</v>
      </c>
      <c r="J16" s="10">
        <f>IF(E16="Disk",0,22)</f>
        <v>22</v>
      </c>
      <c r="K16" s="47">
        <f t="shared" si="4"/>
        <v>50</v>
      </c>
      <c r="L16" s="7">
        <f t="shared" si="5"/>
        <v>0</v>
      </c>
      <c r="M16" s="38">
        <f t="shared" si="1"/>
        <v>22</v>
      </c>
      <c r="O16" s="9"/>
    </row>
    <row r="17" spans="2:15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  <c r="O17" s="9"/>
    </row>
    <row r="18" spans="2:15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  <c r="O18" s="9"/>
    </row>
    <row r="19" spans="2:15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  <c r="O19" s="9"/>
    </row>
    <row r="20" spans="2:15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  <c r="O20" s="9"/>
    </row>
    <row r="21" spans="2:15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  <c r="O21" s="9"/>
    </row>
    <row r="22" spans="2:15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  <c r="O22" s="9"/>
    </row>
    <row r="23" spans="2:15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  <c r="O23" s="9"/>
    </row>
    <row r="24" spans="2:15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2.28125" style="0" bestFit="1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215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49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4</v>
      </c>
      <c r="D8" s="20">
        <v>57</v>
      </c>
      <c r="E8" s="19" t="s">
        <v>18</v>
      </c>
      <c r="F8" s="21">
        <v>23</v>
      </c>
      <c r="G8" s="5">
        <f aca="true" t="shared" si="0" ref="G8:G39">(D8*60)+F8</f>
        <v>3443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 t="s">
        <v>82</v>
      </c>
      <c r="D9" s="24">
        <v>57</v>
      </c>
      <c r="E9" s="25" t="s">
        <v>18</v>
      </c>
      <c r="F9" s="26">
        <v>32</v>
      </c>
      <c r="G9" s="15">
        <f t="shared" si="0"/>
        <v>3452</v>
      </c>
      <c r="H9" s="9">
        <f aca="true" t="shared" si="2" ref="H9:H40">IF(G9&gt;0,G9-$G$8,0)</f>
        <v>9</v>
      </c>
      <c r="I9" s="49">
        <f aca="true" t="shared" si="3" ref="I9:I40">H9/$G$8</f>
        <v>0.00261399941911124</v>
      </c>
      <c r="J9" s="10">
        <f>IF(E9="Disk",0,40)</f>
        <v>40</v>
      </c>
      <c r="K9" s="47">
        <f aca="true" t="shared" si="4" ref="K9:K40">IF(I9&gt;0,SQRT(I9*1000)*5/3,50)</f>
        <v>2.69464459577348</v>
      </c>
      <c r="L9" s="7">
        <f aca="true" t="shared" si="5" ref="L9:L40">IF(K9&lt;50,(50-K9),0)</f>
        <v>47.30535540422652</v>
      </c>
      <c r="M9" s="38">
        <f t="shared" si="1"/>
        <v>87.30535540422652</v>
      </c>
      <c r="O9" s="9"/>
    </row>
    <row r="10" spans="2:15" ht="12.75">
      <c r="B10" s="22">
        <v>3</v>
      </c>
      <c r="C10" s="23" t="s">
        <v>8</v>
      </c>
      <c r="D10" s="27">
        <v>62</v>
      </c>
      <c r="E10" s="23" t="s">
        <v>18</v>
      </c>
      <c r="F10" s="28">
        <v>54</v>
      </c>
      <c r="G10" s="15">
        <f t="shared" si="0"/>
        <v>3774</v>
      </c>
      <c r="H10" s="9">
        <f t="shared" si="2"/>
        <v>331</v>
      </c>
      <c r="I10" s="49">
        <f t="shared" si="3"/>
        <v>0.09613708974731339</v>
      </c>
      <c r="J10" s="10">
        <f>IF(E10="Disk",0,34)</f>
        <v>34</v>
      </c>
      <c r="K10" s="47">
        <f t="shared" si="4"/>
        <v>16.341587178738635</v>
      </c>
      <c r="L10" s="7">
        <f t="shared" si="5"/>
        <v>33.658412821261365</v>
      </c>
      <c r="M10" s="38">
        <f t="shared" si="1"/>
        <v>67.65841282126136</v>
      </c>
      <c r="O10" s="9"/>
    </row>
    <row r="11" spans="2:15" ht="12.75">
      <c r="B11" s="22">
        <v>4</v>
      </c>
      <c r="C11" s="23" t="s">
        <v>135</v>
      </c>
      <c r="D11" s="27">
        <v>63</v>
      </c>
      <c r="E11" s="23" t="s">
        <v>18</v>
      </c>
      <c r="F11" s="28">
        <v>23</v>
      </c>
      <c r="G11" s="15">
        <f t="shared" si="0"/>
        <v>3803</v>
      </c>
      <c r="H11" s="9">
        <f t="shared" si="2"/>
        <v>360</v>
      </c>
      <c r="I11" s="49">
        <f t="shared" si="3"/>
        <v>0.10455997676444961</v>
      </c>
      <c r="J11" s="10">
        <f>IF(E11="Disk",0,31)</f>
        <v>31</v>
      </c>
      <c r="K11" s="47">
        <f t="shared" si="4"/>
        <v>17.04242881461586</v>
      </c>
      <c r="L11" s="7">
        <f t="shared" si="5"/>
        <v>32.95757118538414</v>
      </c>
      <c r="M11" s="38">
        <f t="shared" si="1"/>
        <v>63.95757118538414</v>
      </c>
      <c r="O11" s="9"/>
    </row>
    <row r="12" spans="2:15" ht="12.75">
      <c r="B12" s="22">
        <v>5</v>
      </c>
      <c r="C12" s="23" t="s">
        <v>134</v>
      </c>
      <c r="D12" s="24">
        <v>63</v>
      </c>
      <c r="E12" s="25" t="s">
        <v>18</v>
      </c>
      <c r="F12" s="26">
        <v>37</v>
      </c>
      <c r="G12" s="15">
        <f t="shared" si="0"/>
        <v>3817</v>
      </c>
      <c r="H12" s="9">
        <f t="shared" si="2"/>
        <v>374</v>
      </c>
      <c r="I12" s="49">
        <f t="shared" si="3"/>
        <v>0.10862619808306709</v>
      </c>
      <c r="J12" s="10">
        <f>IF(E12="Disk",0,28)</f>
        <v>28</v>
      </c>
      <c r="K12" s="47">
        <f t="shared" si="4"/>
        <v>17.37064878234635</v>
      </c>
      <c r="L12" s="7">
        <f t="shared" si="5"/>
        <v>32.62935121765365</v>
      </c>
      <c r="M12" s="38">
        <f t="shared" si="1"/>
        <v>60.62935121765365</v>
      </c>
      <c r="O12" s="9"/>
    </row>
    <row r="13" spans="2:15" ht="12.75">
      <c r="B13" s="22">
        <v>6</v>
      </c>
      <c r="C13" s="23" t="s">
        <v>9</v>
      </c>
      <c r="D13" s="27">
        <v>63</v>
      </c>
      <c r="E13" s="23" t="s">
        <v>18</v>
      </c>
      <c r="F13" s="28">
        <v>39</v>
      </c>
      <c r="G13" s="15">
        <f t="shared" si="0"/>
        <v>3819</v>
      </c>
      <c r="H13" s="9">
        <f t="shared" si="2"/>
        <v>376</v>
      </c>
      <c r="I13" s="49">
        <f t="shared" si="3"/>
        <v>0.10920708684286959</v>
      </c>
      <c r="J13" s="10">
        <f>IF(E13="Disk",0,26)</f>
        <v>26</v>
      </c>
      <c r="K13" s="47">
        <f t="shared" si="4"/>
        <v>17.417032439769155</v>
      </c>
      <c r="L13" s="7">
        <f t="shared" si="5"/>
        <v>32.58296756023084</v>
      </c>
      <c r="M13" s="38">
        <f t="shared" si="1"/>
        <v>58.58296756023084</v>
      </c>
      <c r="O13" s="9"/>
    </row>
    <row r="14" spans="2:15" ht="12.75">
      <c r="B14" s="22">
        <v>7</v>
      </c>
      <c r="C14" s="29" t="s">
        <v>3</v>
      </c>
      <c r="D14" s="24">
        <v>64</v>
      </c>
      <c r="E14" s="25" t="s">
        <v>18</v>
      </c>
      <c r="F14" s="26">
        <v>5</v>
      </c>
      <c r="G14" s="15">
        <f t="shared" si="0"/>
        <v>3845</v>
      </c>
      <c r="H14" s="9">
        <f t="shared" si="2"/>
        <v>402</v>
      </c>
      <c r="I14" s="49">
        <f t="shared" si="3"/>
        <v>0.11675864072030206</v>
      </c>
      <c r="J14" s="10">
        <f>IF(E14="Disk",0,24)</f>
        <v>24</v>
      </c>
      <c r="K14" s="47">
        <f t="shared" si="4"/>
        <v>18.009152049899367</v>
      </c>
      <c r="L14" s="7">
        <f t="shared" si="5"/>
        <v>31.990847950100633</v>
      </c>
      <c r="M14" s="38">
        <f t="shared" si="1"/>
        <v>55.99084795010063</v>
      </c>
      <c r="O14" s="9"/>
    </row>
    <row r="15" spans="2:15" ht="12.75">
      <c r="B15" s="22">
        <v>8</v>
      </c>
      <c r="C15" s="23" t="s">
        <v>10</v>
      </c>
      <c r="D15" s="27">
        <v>67</v>
      </c>
      <c r="E15" s="23" t="s">
        <v>18</v>
      </c>
      <c r="F15" s="28">
        <v>17</v>
      </c>
      <c r="G15" s="15">
        <f t="shared" si="0"/>
        <v>4037</v>
      </c>
      <c r="H15" s="9">
        <f t="shared" si="2"/>
        <v>594</v>
      </c>
      <c r="I15" s="49">
        <f t="shared" si="3"/>
        <v>0.17252396166134185</v>
      </c>
      <c r="J15" s="10">
        <f>IF(E15="Disk",0,23)</f>
        <v>23</v>
      </c>
      <c r="K15" s="47">
        <f t="shared" si="4"/>
        <v>21.891396182908494</v>
      </c>
      <c r="L15" s="7">
        <f t="shared" si="5"/>
        <v>28.108603817091506</v>
      </c>
      <c r="M15" s="38">
        <f t="shared" si="1"/>
        <v>51.108603817091506</v>
      </c>
      <c r="O15" s="9"/>
    </row>
    <row r="16" spans="2:15" ht="12.75">
      <c r="B16" s="22">
        <v>9</v>
      </c>
      <c r="C16" s="23" t="s">
        <v>7</v>
      </c>
      <c r="D16" s="27">
        <v>68</v>
      </c>
      <c r="E16" s="25" t="s">
        <v>18</v>
      </c>
      <c r="F16" s="26">
        <v>14</v>
      </c>
      <c r="G16" s="15">
        <f t="shared" si="0"/>
        <v>4094</v>
      </c>
      <c r="H16" s="9">
        <f t="shared" si="2"/>
        <v>651</v>
      </c>
      <c r="I16" s="49">
        <f t="shared" si="3"/>
        <v>0.18907929131571305</v>
      </c>
      <c r="J16" s="10">
        <f>IF(E16="Disk",0,22)</f>
        <v>22</v>
      </c>
      <c r="K16" s="47">
        <f t="shared" si="4"/>
        <v>22.917684299570027</v>
      </c>
      <c r="L16" s="7">
        <f t="shared" si="5"/>
        <v>27.082315700429973</v>
      </c>
      <c r="M16" s="38">
        <f t="shared" si="1"/>
        <v>49.08231570042997</v>
      </c>
      <c r="O16" s="9"/>
    </row>
    <row r="17" spans="2:15" ht="12.75">
      <c r="B17" s="22">
        <v>10</v>
      </c>
      <c r="C17" s="23" t="s">
        <v>16</v>
      </c>
      <c r="D17" s="24">
        <v>69</v>
      </c>
      <c r="E17" s="23" t="s">
        <v>18</v>
      </c>
      <c r="F17" s="28">
        <v>40</v>
      </c>
      <c r="G17" s="15">
        <f t="shared" si="0"/>
        <v>4180</v>
      </c>
      <c r="H17" s="9">
        <f t="shared" si="2"/>
        <v>737</v>
      </c>
      <c r="I17" s="49">
        <f t="shared" si="3"/>
        <v>0.21405750798722045</v>
      </c>
      <c r="J17" s="10">
        <f>IF(E17="Disk",0,21)</f>
        <v>21</v>
      </c>
      <c r="K17" s="47">
        <f t="shared" si="4"/>
        <v>24.384507148051814</v>
      </c>
      <c r="L17" s="7">
        <f t="shared" si="5"/>
        <v>25.615492851948186</v>
      </c>
      <c r="M17" s="38">
        <f t="shared" si="1"/>
        <v>46.61549285194819</v>
      </c>
      <c r="O17" s="9"/>
    </row>
    <row r="18" spans="2:15" ht="12.75">
      <c r="B18" s="22">
        <v>11</v>
      </c>
      <c r="C18" s="23" t="s">
        <v>216</v>
      </c>
      <c r="D18" s="27">
        <v>69</v>
      </c>
      <c r="E18" s="23" t="s">
        <v>18</v>
      </c>
      <c r="F18" s="28">
        <v>41</v>
      </c>
      <c r="G18" s="15">
        <f t="shared" si="0"/>
        <v>4181</v>
      </c>
      <c r="H18" s="9">
        <f t="shared" si="2"/>
        <v>738</v>
      </c>
      <c r="I18" s="49">
        <f t="shared" si="3"/>
        <v>0.2143479523671217</v>
      </c>
      <c r="J18" s="10">
        <f>IF(E18="Disk",0,20)</f>
        <v>20</v>
      </c>
      <c r="K18" s="47">
        <f t="shared" si="4"/>
        <v>24.401044625129483</v>
      </c>
      <c r="L18" s="7">
        <f t="shared" si="5"/>
        <v>25.598955374870517</v>
      </c>
      <c r="M18" s="38">
        <f t="shared" si="1"/>
        <v>45.59895537487051</v>
      </c>
      <c r="O18" s="9"/>
    </row>
    <row r="19" spans="2:15" ht="12.75">
      <c r="B19" s="22">
        <v>12</v>
      </c>
      <c r="C19" s="23" t="s">
        <v>190</v>
      </c>
      <c r="D19" s="27">
        <v>72</v>
      </c>
      <c r="E19" s="23" t="s">
        <v>18</v>
      </c>
      <c r="F19" s="28">
        <v>19</v>
      </c>
      <c r="G19" s="15">
        <f t="shared" si="0"/>
        <v>4339</v>
      </c>
      <c r="H19" s="9">
        <f t="shared" si="2"/>
        <v>896</v>
      </c>
      <c r="I19" s="49">
        <f t="shared" si="3"/>
        <v>0.26023816439151903</v>
      </c>
      <c r="J19" s="10">
        <f>IF(E19="Disk",0,19)</f>
        <v>19</v>
      </c>
      <c r="K19" s="47">
        <f t="shared" si="4"/>
        <v>26.886498284016866</v>
      </c>
      <c r="L19" s="7">
        <f t="shared" si="5"/>
        <v>23.113501715983134</v>
      </c>
      <c r="M19" s="38">
        <f t="shared" si="1"/>
        <v>42.11350171598313</v>
      </c>
      <c r="O19" s="9"/>
    </row>
    <row r="20" spans="2:15" ht="12.75">
      <c r="B20" s="22">
        <v>13</v>
      </c>
      <c r="C20" s="23" t="s">
        <v>207</v>
      </c>
      <c r="D20" s="24">
        <v>74</v>
      </c>
      <c r="E20" s="25" t="s">
        <v>18</v>
      </c>
      <c r="F20" s="26">
        <v>23</v>
      </c>
      <c r="G20" s="15">
        <f t="shared" si="0"/>
        <v>4463</v>
      </c>
      <c r="H20" s="9">
        <f t="shared" si="2"/>
        <v>1020</v>
      </c>
      <c r="I20" s="49">
        <f t="shared" si="3"/>
        <v>0.2962532674992739</v>
      </c>
      <c r="J20" s="10">
        <f>IF(E20="Disk",0,18)</f>
        <v>18</v>
      </c>
      <c r="K20" s="47">
        <f t="shared" si="4"/>
        <v>28.68668232914951</v>
      </c>
      <c r="L20" s="7">
        <f t="shared" si="5"/>
        <v>21.31331767085049</v>
      </c>
      <c r="M20" s="38">
        <f t="shared" si="1"/>
        <v>39.313317670850495</v>
      </c>
      <c r="O20" s="9"/>
    </row>
    <row r="21" spans="2:15" ht="12.75">
      <c r="B21" s="22">
        <v>14</v>
      </c>
      <c r="C21" s="23" t="s">
        <v>17</v>
      </c>
      <c r="D21" s="27">
        <v>78</v>
      </c>
      <c r="E21" s="23" t="s">
        <v>18</v>
      </c>
      <c r="F21" s="28">
        <v>56</v>
      </c>
      <c r="G21" s="15">
        <f t="shared" si="0"/>
        <v>4736</v>
      </c>
      <c r="H21" s="9">
        <f t="shared" si="2"/>
        <v>1293</v>
      </c>
      <c r="I21" s="49">
        <f t="shared" si="3"/>
        <v>0.3755445832123148</v>
      </c>
      <c r="J21" s="10">
        <f>IF(E21="Disk",0,17)</f>
        <v>17</v>
      </c>
      <c r="K21" s="47">
        <f t="shared" si="4"/>
        <v>32.298287846447614</v>
      </c>
      <c r="L21" s="7">
        <f t="shared" si="5"/>
        <v>17.701712153552386</v>
      </c>
      <c r="M21" s="38">
        <f t="shared" si="1"/>
        <v>34.701712153552386</v>
      </c>
      <c r="O21" s="9"/>
    </row>
    <row r="22" spans="2:15" ht="12.75">
      <c r="B22" s="22">
        <v>15</v>
      </c>
      <c r="C22" s="23" t="s">
        <v>88</v>
      </c>
      <c r="D22" s="27">
        <v>79</v>
      </c>
      <c r="E22" s="23" t="s">
        <v>18</v>
      </c>
      <c r="F22" s="28">
        <v>40</v>
      </c>
      <c r="G22" s="15">
        <f t="shared" si="0"/>
        <v>4780</v>
      </c>
      <c r="H22" s="9">
        <f t="shared" si="2"/>
        <v>1337</v>
      </c>
      <c r="I22" s="49">
        <f t="shared" si="3"/>
        <v>0.38832413592796977</v>
      </c>
      <c r="J22" s="10">
        <f>IF(E22="Disk",0,16)</f>
        <v>16</v>
      </c>
      <c r="K22" s="47">
        <f t="shared" si="4"/>
        <v>32.84323606704235</v>
      </c>
      <c r="L22" s="7">
        <f t="shared" si="5"/>
        <v>17.156763932957652</v>
      </c>
      <c r="M22" s="38">
        <f t="shared" si="1"/>
        <v>33.15676393295765</v>
      </c>
      <c r="O22" s="9"/>
    </row>
    <row r="23" spans="2:15" ht="12.75">
      <c r="B23" s="22">
        <v>16</v>
      </c>
      <c r="C23" s="23" t="s">
        <v>87</v>
      </c>
      <c r="D23" s="27">
        <v>80</v>
      </c>
      <c r="E23" s="23" t="s">
        <v>18</v>
      </c>
      <c r="F23" s="28">
        <v>44</v>
      </c>
      <c r="G23" s="15">
        <f t="shared" si="0"/>
        <v>4844</v>
      </c>
      <c r="H23" s="9">
        <f t="shared" si="2"/>
        <v>1401</v>
      </c>
      <c r="I23" s="49">
        <f t="shared" si="3"/>
        <v>0.4069125762416497</v>
      </c>
      <c r="J23" s="10">
        <f>IF(E23="Disk",0,15)</f>
        <v>15</v>
      </c>
      <c r="K23" s="47">
        <f t="shared" si="4"/>
        <v>33.6201236134307</v>
      </c>
      <c r="L23" s="7">
        <f t="shared" si="5"/>
        <v>16.3798763865693</v>
      </c>
      <c r="M23" s="38">
        <f t="shared" si="1"/>
        <v>31.3798763865693</v>
      </c>
      <c r="O23" s="9"/>
    </row>
    <row r="24" spans="2:15" ht="12.75">
      <c r="B24" s="22">
        <v>17</v>
      </c>
      <c r="C24" s="23" t="s">
        <v>32</v>
      </c>
      <c r="D24" s="24">
        <v>85</v>
      </c>
      <c r="E24" s="25" t="s">
        <v>18</v>
      </c>
      <c r="F24" s="26">
        <v>37</v>
      </c>
      <c r="G24" s="15">
        <f t="shared" si="0"/>
        <v>5137</v>
      </c>
      <c r="H24" s="9">
        <f t="shared" si="2"/>
        <v>1694</v>
      </c>
      <c r="I24" s="49">
        <f t="shared" si="3"/>
        <v>0.49201277955271566</v>
      </c>
      <c r="J24" s="10">
        <f>IF(E24="Disk",0,14)</f>
        <v>14</v>
      </c>
      <c r="K24" s="47">
        <f t="shared" si="4"/>
        <v>36.96893514052319</v>
      </c>
      <c r="L24" s="7">
        <f t="shared" si="5"/>
        <v>13.031064859476807</v>
      </c>
      <c r="M24" s="38">
        <f t="shared" si="1"/>
        <v>27.031064859476807</v>
      </c>
      <c r="O24" s="9"/>
    </row>
    <row r="25" spans="2:15" ht="12.75">
      <c r="B25" s="22">
        <v>18</v>
      </c>
      <c r="C25" s="23" t="s">
        <v>208</v>
      </c>
      <c r="D25" s="27"/>
      <c r="E25" s="23" t="s">
        <v>31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0</v>
      </c>
      <c r="K25" s="47">
        <f t="shared" si="4"/>
        <v>50</v>
      </c>
      <c r="L25" s="7">
        <f t="shared" si="5"/>
        <v>0</v>
      </c>
      <c r="M25" s="38">
        <f t="shared" si="1"/>
        <v>0</v>
      </c>
      <c r="O25" s="9"/>
    </row>
    <row r="26" spans="2:15" ht="12.75">
      <c r="B26" s="22">
        <v>19</v>
      </c>
      <c r="C26" s="23" t="s">
        <v>15</v>
      </c>
      <c r="D26" s="24"/>
      <c r="E26" s="25" t="s">
        <v>31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0</v>
      </c>
      <c r="K26" s="47">
        <f t="shared" si="4"/>
        <v>50</v>
      </c>
      <c r="L26" s="7">
        <f t="shared" si="5"/>
        <v>0</v>
      </c>
      <c r="M26" s="38">
        <f t="shared" si="1"/>
        <v>0</v>
      </c>
      <c r="O26" s="9"/>
    </row>
    <row r="27" spans="2:15" ht="12.75">
      <c r="B27" s="22">
        <v>20</v>
      </c>
      <c r="C27" s="23" t="s">
        <v>91</v>
      </c>
      <c r="D27" s="27"/>
      <c r="E27" s="23" t="s">
        <v>31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0</v>
      </c>
      <c r="K27" s="47">
        <f t="shared" si="4"/>
        <v>50</v>
      </c>
      <c r="L27" s="7">
        <f t="shared" si="5"/>
        <v>0</v>
      </c>
      <c r="M27" s="38">
        <f t="shared" si="1"/>
        <v>0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243</v>
      </c>
      <c r="C2" s="2"/>
    </row>
    <row r="3" spans="2:4" ht="12.75">
      <c r="B3" s="136" t="s">
        <v>244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49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82</v>
      </c>
      <c r="D8" s="20">
        <v>51</v>
      </c>
      <c r="E8" s="19" t="s">
        <v>18</v>
      </c>
      <c r="F8" s="21">
        <v>2</v>
      </c>
      <c r="G8" s="5">
        <f aca="true" t="shared" si="0" ref="G8:G39">(D8*60)+F8</f>
        <v>3062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 t="s">
        <v>3</v>
      </c>
      <c r="D9" s="24">
        <v>53</v>
      </c>
      <c r="E9" s="25" t="s">
        <v>18</v>
      </c>
      <c r="F9" s="26">
        <v>1</v>
      </c>
      <c r="G9" s="15">
        <f t="shared" si="0"/>
        <v>3181</v>
      </c>
      <c r="H9" s="9">
        <f aca="true" t="shared" si="2" ref="H9:H40">IF(G9&gt;0,G9-$G$8,0)</f>
        <v>119</v>
      </c>
      <c r="I9" s="49">
        <f aca="true" t="shared" si="3" ref="I9:I40">H9/$G$8</f>
        <v>0.03886348791639451</v>
      </c>
      <c r="J9" s="10">
        <f>IF(E9="Disk",0,40)</f>
        <v>40</v>
      </c>
      <c r="K9" s="47">
        <f aca="true" t="shared" si="4" ref="K9:K40">IF(I9&gt;0,SQRT(I9*1000)*5/3,50)</f>
        <v>10.390097838860607</v>
      </c>
      <c r="L9" s="7">
        <f aca="true" t="shared" si="5" ref="L9:L40">IF(K9&lt;50,(50-K9),0)</f>
        <v>39.609902161139395</v>
      </c>
      <c r="M9" s="38">
        <f t="shared" si="1"/>
        <v>79.60990216113939</v>
      </c>
      <c r="O9" s="9"/>
    </row>
    <row r="10" spans="2:15" ht="12.75">
      <c r="B10" s="22">
        <v>3</v>
      </c>
      <c r="C10" s="23" t="s">
        <v>16</v>
      </c>
      <c r="D10" s="27">
        <v>57</v>
      </c>
      <c r="E10" s="23" t="s">
        <v>18</v>
      </c>
      <c r="F10" s="28">
        <v>32</v>
      </c>
      <c r="G10" s="15">
        <f t="shared" si="0"/>
        <v>3452</v>
      </c>
      <c r="H10" s="9">
        <f t="shared" si="2"/>
        <v>390</v>
      </c>
      <c r="I10" s="49">
        <f t="shared" si="3"/>
        <v>0.12736773350751143</v>
      </c>
      <c r="J10" s="10">
        <f>IF(E10="Disk",0,34)</f>
        <v>34</v>
      </c>
      <c r="K10" s="47">
        <f t="shared" si="4"/>
        <v>18.809552353607124</v>
      </c>
      <c r="L10" s="7">
        <f t="shared" si="5"/>
        <v>31.190447646392876</v>
      </c>
      <c r="M10" s="38">
        <f t="shared" si="1"/>
        <v>65.19044764639287</v>
      </c>
      <c r="O10" s="9"/>
    </row>
    <row r="11" spans="2:15" ht="12.75">
      <c r="B11" s="22">
        <v>4</v>
      </c>
      <c r="C11" s="23" t="s">
        <v>134</v>
      </c>
      <c r="D11" s="27">
        <v>58</v>
      </c>
      <c r="E11" s="23" t="s">
        <v>18</v>
      </c>
      <c r="F11" s="28">
        <v>1</v>
      </c>
      <c r="G11" s="15">
        <f t="shared" si="0"/>
        <v>3481</v>
      </c>
      <c r="H11" s="9">
        <f t="shared" si="2"/>
        <v>419</v>
      </c>
      <c r="I11" s="49">
        <f t="shared" si="3"/>
        <v>0.13683866753755716</v>
      </c>
      <c r="J11" s="10">
        <f>IF(E11="Disk",0,31)</f>
        <v>31</v>
      </c>
      <c r="K11" s="47">
        <f t="shared" si="4"/>
        <v>19.49634349888583</v>
      </c>
      <c r="L11" s="7">
        <f t="shared" si="5"/>
        <v>30.50365650111417</v>
      </c>
      <c r="M11" s="38">
        <f t="shared" si="1"/>
        <v>61.503656501114165</v>
      </c>
      <c r="O11" s="9"/>
    </row>
    <row r="12" spans="2:15" ht="12.75">
      <c r="B12" s="22">
        <v>5</v>
      </c>
      <c r="C12" s="23" t="s">
        <v>15</v>
      </c>
      <c r="D12" s="24">
        <v>58</v>
      </c>
      <c r="E12" s="25" t="s">
        <v>18</v>
      </c>
      <c r="F12" s="26">
        <v>18</v>
      </c>
      <c r="G12" s="15">
        <f t="shared" si="0"/>
        <v>3498</v>
      </c>
      <c r="H12" s="9">
        <f t="shared" si="2"/>
        <v>436</v>
      </c>
      <c r="I12" s="49">
        <f t="shared" si="3"/>
        <v>0.14239059438275636</v>
      </c>
      <c r="J12" s="10">
        <f>IF(E12="Disk",0,28)</f>
        <v>28</v>
      </c>
      <c r="K12" s="47">
        <f t="shared" si="4"/>
        <v>19.887921682292244</v>
      </c>
      <c r="L12" s="7">
        <f t="shared" si="5"/>
        <v>30.112078317707756</v>
      </c>
      <c r="M12" s="38">
        <f t="shared" si="1"/>
        <v>58.112078317707756</v>
      </c>
      <c r="O12" s="9"/>
    </row>
    <row r="13" spans="2:15" ht="12.75">
      <c r="B13" s="22">
        <v>6</v>
      </c>
      <c r="C13" s="23" t="s">
        <v>91</v>
      </c>
      <c r="D13" s="27">
        <v>59</v>
      </c>
      <c r="E13" s="23" t="s">
        <v>18</v>
      </c>
      <c r="F13" s="28">
        <v>12</v>
      </c>
      <c r="G13" s="15">
        <f t="shared" si="0"/>
        <v>3552</v>
      </c>
      <c r="H13" s="9">
        <f t="shared" si="2"/>
        <v>490</v>
      </c>
      <c r="I13" s="49">
        <f t="shared" si="3"/>
        <v>0.16002612671456565</v>
      </c>
      <c r="J13" s="10">
        <f>IF(E13="Disk",0,26)</f>
        <v>26</v>
      </c>
      <c r="K13" s="47">
        <f t="shared" si="4"/>
        <v>21.08357224598268</v>
      </c>
      <c r="L13" s="7">
        <f t="shared" si="5"/>
        <v>28.91642775401732</v>
      </c>
      <c r="M13" s="38">
        <f t="shared" si="1"/>
        <v>54.91642775401732</v>
      </c>
      <c r="O13" s="9"/>
    </row>
    <row r="14" spans="2:15" ht="12.75">
      <c r="B14" s="22">
        <v>7</v>
      </c>
      <c r="C14" s="29" t="s">
        <v>216</v>
      </c>
      <c r="D14" s="24">
        <v>60</v>
      </c>
      <c r="E14" s="25" t="s">
        <v>18</v>
      </c>
      <c r="F14" s="26">
        <v>25</v>
      </c>
      <c r="G14" s="15">
        <f t="shared" si="0"/>
        <v>3625</v>
      </c>
      <c r="H14" s="9">
        <f t="shared" si="2"/>
        <v>563</v>
      </c>
      <c r="I14" s="49">
        <f t="shared" si="3"/>
        <v>0.1838667537557152</v>
      </c>
      <c r="J14" s="10">
        <f>IF(E14="Disk",0,24)</f>
        <v>24</v>
      </c>
      <c r="K14" s="47">
        <f t="shared" si="4"/>
        <v>22.5995792583571</v>
      </c>
      <c r="L14" s="7">
        <f t="shared" si="5"/>
        <v>27.4004207416429</v>
      </c>
      <c r="M14" s="38">
        <f t="shared" si="1"/>
        <v>51.400420741642904</v>
      </c>
      <c r="O14" s="9"/>
    </row>
    <row r="15" spans="2:15" ht="12.75">
      <c r="B15" s="22">
        <v>8</v>
      </c>
      <c r="C15" s="23" t="s">
        <v>208</v>
      </c>
      <c r="D15" s="27">
        <v>61</v>
      </c>
      <c r="E15" s="23" t="s">
        <v>18</v>
      </c>
      <c r="F15" s="28">
        <v>14</v>
      </c>
      <c r="G15" s="15">
        <f t="shared" si="0"/>
        <v>3674</v>
      </c>
      <c r="H15" s="9">
        <f t="shared" si="2"/>
        <v>612</v>
      </c>
      <c r="I15" s="49">
        <f t="shared" si="3"/>
        <v>0.1998693664271718</v>
      </c>
      <c r="J15" s="10">
        <f>IF(E15="Disk",0,23)</f>
        <v>23</v>
      </c>
      <c r="K15" s="47">
        <f t="shared" si="4"/>
        <v>23.56252712507556</v>
      </c>
      <c r="L15" s="7">
        <f t="shared" si="5"/>
        <v>26.43747287492444</v>
      </c>
      <c r="M15" s="38">
        <f t="shared" si="1"/>
        <v>49.43747287492444</v>
      </c>
      <c r="O15" s="9"/>
    </row>
    <row r="16" spans="2:15" ht="12.75">
      <c r="B16" s="22">
        <v>9</v>
      </c>
      <c r="C16" s="23" t="s">
        <v>135</v>
      </c>
      <c r="D16" s="27">
        <v>61</v>
      </c>
      <c r="E16" s="25" t="s">
        <v>18</v>
      </c>
      <c r="F16" s="26">
        <v>49</v>
      </c>
      <c r="G16" s="15">
        <f t="shared" si="0"/>
        <v>3709</v>
      </c>
      <c r="H16" s="9">
        <f t="shared" si="2"/>
        <v>647</v>
      </c>
      <c r="I16" s="49">
        <f t="shared" si="3"/>
        <v>0.21129980404964077</v>
      </c>
      <c r="J16" s="10">
        <f>IF(E16="Disk",0,22)</f>
        <v>22</v>
      </c>
      <c r="K16" s="47">
        <f t="shared" si="4"/>
        <v>24.226925106952617</v>
      </c>
      <c r="L16" s="7">
        <f t="shared" si="5"/>
        <v>25.773074893047383</v>
      </c>
      <c r="M16" s="38">
        <f t="shared" si="1"/>
        <v>47.77307489304738</v>
      </c>
      <c r="O16" s="9"/>
    </row>
    <row r="17" spans="2:15" ht="12.75">
      <c r="B17" s="22">
        <v>10</v>
      </c>
      <c r="C17" s="23" t="s">
        <v>32</v>
      </c>
      <c r="D17" s="24">
        <v>61</v>
      </c>
      <c r="E17" s="23" t="s">
        <v>18</v>
      </c>
      <c r="F17" s="28">
        <v>50</v>
      </c>
      <c r="G17" s="15">
        <f t="shared" si="0"/>
        <v>3710</v>
      </c>
      <c r="H17" s="9">
        <f t="shared" si="2"/>
        <v>648</v>
      </c>
      <c r="I17" s="49">
        <f t="shared" si="3"/>
        <v>0.2116263879817113</v>
      </c>
      <c r="J17" s="10">
        <f>IF(E17="Disk",0,21)</f>
        <v>21</v>
      </c>
      <c r="K17" s="47">
        <f t="shared" si="4"/>
        <v>24.245640385994673</v>
      </c>
      <c r="L17" s="7">
        <f t="shared" si="5"/>
        <v>25.754359614005327</v>
      </c>
      <c r="M17" s="38">
        <f t="shared" si="1"/>
        <v>46.754359614005324</v>
      </c>
      <c r="O17" s="9"/>
    </row>
    <row r="18" spans="2:15" ht="12.75">
      <c r="B18" s="22">
        <v>11</v>
      </c>
      <c r="C18" s="23" t="s">
        <v>90</v>
      </c>
      <c r="D18" s="27">
        <v>62</v>
      </c>
      <c r="E18" s="23" t="s">
        <v>18</v>
      </c>
      <c r="F18" s="28">
        <v>28</v>
      </c>
      <c r="G18" s="15">
        <f t="shared" si="0"/>
        <v>3748</v>
      </c>
      <c r="H18" s="9">
        <f t="shared" si="2"/>
        <v>686</v>
      </c>
      <c r="I18" s="49">
        <f t="shared" si="3"/>
        <v>0.2240365774003919</v>
      </c>
      <c r="J18" s="10">
        <f>IF(E18="Disk",0,20)</f>
        <v>20</v>
      </c>
      <c r="K18" s="47">
        <f t="shared" si="4"/>
        <v>24.946419103995662</v>
      </c>
      <c r="L18" s="7">
        <f t="shared" si="5"/>
        <v>25.053580896004338</v>
      </c>
      <c r="M18" s="38">
        <f t="shared" si="1"/>
        <v>45.053580896004334</v>
      </c>
      <c r="O18" s="9"/>
    </row>
    <row r="19" spans="2:15" ht="12.75">
      <c r="B19" s="22">
        <v>12</v>
      </c>
      <c r="C19" s="23" t="s">
        <v>10</v>
      </c>
      <c r="D19" s="27">
        <v>63</v>
      </c>
      <c r="E19" s="23" t="s">
        <v>18</v>
      </c>
      <c r="F19" s="28">
        <v>31</v>
      </c>
      <c r="G19" s="15">
        <f t="shared" si="0"/>
        <v>3811</v>
      </c>
      <c r="H19" s="9">
        <f t="shared" si="2"/>
        <v>749</v>
      </c>
      <c r="I19" s="49">
        <f t="shared" si="3"/>
        <v>0.24461136512083606</v>
      </c>
      <c r="J19" s="10">
        <f>IF(E19="Disk",0,19)</f>
        <v>19</v>
      </c>
      <c r="K19" s="47">
        <f t="shared" si="4"/>
        <v>26.066760715987414</v>
      </c>
      <c r="L19" s="7">
        <f t="shared" si="5"/>
        <v>23.933239284012586</v>
      </c>
      <c r="M19" s="38">
        <f t="shared" si="1"/>
        <v>42.933239284012586</v>
      </c>
      <c r="O19" s="9"/>
    </row>
    <row r="20" spans="2:15" ht="12.75">
      <c r="B20" s="22">
        <v>13</v>
      </c>
      <c r="C20" s="23" t="s">
        <v>88</v>
      </c>
      <c r="D20" s="24">
        <v>65</v>
      </c>
      <c r="E20" s="25" t="s">
        <v>18</v>
      </c>
      <c r="F20" s="26">
        <v>51</v>
      </c>
      <c r="G20" s="15">
        <f t="shared" si="0"/>
        <v>3951</v>
      </c>
      <c r="H20" s="9">
        <f t="shared" si="2"/>
        <v>889</v>
      </c>
      <c r="I20" s="49">
        <f t="shared" si="3"/>
        <v>0.29033311561071196</v>
      </c>
      <c r="J20" s="10">
        <f>IF(E20="Disk",0,18)</f>
        <v>18</v>
      </c>
      <c r="K20" s="47">
        <f t="shared" si="4"/>
        <v>28.39860694992665</v>
      </c>
      <c r="L20" s="7">
        <f t="shared" si="5"/>
        <v>21.60139305007335</v>
      </c>
      <c r="M20" s="38">
        <f t="shared" si="1"/>
        <v>39.601393050073355</v>
      </c>
      <c r="O20" s="9"/>
    </row>
    <row r="21" spans="2:15" ht="12.75">
      <c r="B21" s="22">
        <v>14</v>
      </c>
      <c r="C21" s="23" t="s">
        <v>229</v>
      </c>
      <c r="D21" s="27">
        <v>65</v>
      </c>
      <c r="E21" s="23" t="s">
        <v>18</v>
      </c>
      <c r="F21" s="28">
        <v>59</v>
      </c>
      <c r="G21" s="15">
        <f t="shared" si="0"/>
        <v>3959</v>
      </c>
      <c r="H21" s="9">
        <f t="shared" si="2"/>
        <v>897</v>
      </c>
      <c r="I21" s="49">
        <f t="shared" si="3"/>
        <v>0.2929457870672763</v>
      </c>
      <c r="J21" s="10">
        <f>IF(E21="Disk",0,17)</f>
        <v>17</v>
      </c>
      <c r="K21" s="47">
        <f t="shared" si="4"/>
        <v>28.526098531153906</v>
      </c>
      <c r="L21" s="7">
        <f t="shared" si="5"/>
        <v>21.473901468846094</v>
      </c>
      <c r="M21" s="38">
        <f t="shared" si="1"/>
        <v>38.473901468846094</v>
      </c>
      <c r="O21" s="9"/>
    </row>
    <row r="22" spans="2:15" ht="12.75">
      <c r="B22" s="22">
        <v>15</v>
      </c>
      <c r="C22" s="129" t="s">
        <v>240</v>
      </c>
      <c r="D22" s="27">
        <v>69</v>
      </c>
      <c r="E22" s="23" t="s">
        <v>18</v>
      </c>
      <c r="F22" s="28">
        <v>9</v>
      </c>
      <c r="G22" s="15">
        <f t="shared" si="0"/>
        <v>4149</v>
      </c>
      <c r="H22" s="9">
        <f t="shared" si="2"/>
        <v>1087</v>
      </c>
      <c r="I22" s="49">
        <f t="shared" si="3"/>
        <v>0.3549967341606793</v>
      </c>
      <c r="J22" s="10">
        <f>IF(E22="Disk",0,16)</f>
        <v>16</v>
      </c>
      <c r="K22" s="47">
        <f t="shared" si="4"/>
        <v>31.402261691400835</v>
      </c>
      <c r="L22" s="7">
        <f t="shared" si="5"/>
        <v>18.597738308599165</v>
      </c>
      <c r="M22" s="38">
        <f t="shared" si="1"/>
        <v>34.59773830859916</v>
      </c>
      <c r="O22" s="9"/>
    </row>
    <row r="23" spans="2:15" ht="12.75">
      <c r="B23" s="22">
        <v>16</v>
      </c>
      <c r="C23" s="23" t="s">
        <v>87</v>
      </c>
      <c r="D23" s="27">
        <v>78</v>
      </c>
      <c r="E23" s="23" t="s">
        <v>18</v>
      </c>
      <c r="F23" s="28">
        <v>2</v>
      </c>
      <c r="G23" s="15">
        <f t="shared" si="0"/>
        <v>4682</v>
      </c>
      <c r="H23" s="9">
        <f t="shared" si="2"/>
        <v>1620</v>
      </c>
      <c r="I23" s="49">
        <f t="shared" si="3"/>
        <v>0.5290659699542782</v>
      </c>
      <c r="J23" s="10">
        <f>IF(E23="Disk",0,15)</f>
        <v>15</v>
      </c>
      <c r="K23" s="47">
        <f t="shared" si="4"/>
        <v>38.335723474553596</v>
      </c>
      <c r="L23" s="7">
        <f t="shared" si="5"/>
        <v>11.664276525446404</v>
      </c>
      <c r="M23" s="38">
        <f t="shared" si="1"/>
        <v>26.664276525446404</v>
      </c>
      <c r="O23" s="9"/>
    </row>
    <row r="24" spans="2:15" ht="12.75">
      <c r="B24" s="22">
        <v>17</v>
      </c>
      <c r="C24" s="23" t="s">
        <v>230</v>
      </c>
      <c r="D24" s="24">
        <v>80</v>
      </c>
      <c r="E24" s="25" t="s">
        <v>18</v>
      </c>
      <c r="F24" s="26">
        <v>0</v>
      </c>
      <c r="G24" s="15">
        <f t="shared" si="0"/>
        <v>4800</v>
      </c>
      <c r="H24" s="9">
        <f t="shared" si="2"/>
        <v>1738</v>
      </c>
      <c r="I24" s="49">
        <f t="shared" si="3"/>
        <v>0.5676028739386022</v>
      </c>
      <c r="J24" s="10">
        <f>IF(E24="Disk",0,14)</f>
        <v>14</v>
      </c>
      <c r="K24" s="47">
        <f t="shared" si="4"/>
        <v>39.70736266524699</v>
      </c>
      <c r="L24" s="7">
        <f t="shared" si="5"/>
        <v>10.29263733475301</v>
      </c>
      <c r="M24" s="38">
        <f t="shared" si="1"/>
        <v>24.29263733475301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243</v>
      </c>
      <c r="C2" s="2"/>
    </row>
    <row r="3" spans="2:4" ht="12.75">
      <c r="B3" s="136" t="s">
        <v>244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33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231</v>
      </c>
      <c r="D8" s="20">
        <v>46</v>
      </c>
      <c r="E8" s="19" t="s">
        <v>18</v>
      </c>
      <c r="F8" s="21">
        <v>20</v>
      </c>
      <c r="G8" s="5">
        <f aca="true" t="shared" si="0" ref="G8:G39">(D8*60)+F8</f>
        <v>2780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129" t="s">
        <v>217</v>
      </c>
      <c r="D9" s="24">
        <v>51</v>
      </c>
      <c r="E9" s="25" t="s">
        <v>18</v>
      </c>
      <c r="F9" s="26">
        <v>3</v>
      </c>
      <c r="G9" s="15">
        <f t="shared" si="0"/>
        <v>3063</v>
      </c>
      <c r="H9" s="9">
        <f aca="true" t="shared" si="2" ref="H9:H40">IF(G9&gt;0,G9-$G$8,0)</f>
        <v>283</v>
      </c>
      <c r="I9" s="49">
        <f aca="true" t="shared" si="3" ref="I9:I40">H9/$G$8</f>
        <v>0.10179856115107913</v>
      </c>
      <c r="J9" s="10">
        <f>IF(E9="Disk",0,40)</f>
        <v>40</v>
      </c>
      <c r="K9" s="47">
        <f aca="true" t="shared" si="4" ref="K9:K40">IF(I9&gt;0,SQRT(I9*1000)*5/3,50)</f>
        <v>16.815878834459404</v>
      </c>
      <c r="L9" s="7">
        <f aca="true" t="shared" si="5" ref="L9:L40">IF(K9&lt;50,(50-K9),0)</f>
        <v>33.184121165540596</v>
      </c>
      <c r="M9" s="38">
        <f t="shared" si="1"/>
        <v>73.1841211655406</v>
      </c>
      <c r="O9" s="9"/>
    </row>
    <row r="10" spans="2:15" ht="12.75">
      <c r="B10" s="22">
        <v>3</v>
      </c>
      <c r="C10" s="23" t="s">
        <v>43</v>
      </c>
      <c r="D10" s="27">
        <v>57</v>
      </c>
      <c r="E10" s="23" t="s">
        <v>18</v>
      </c>
      <c r="F10" s="28">
        <v>48</v>
      </c>
      <c r="G10" s="15">
        <f t="shared" si="0"/>
        <v>3468</v>
      </c>
      <c r="H10" s="9">
        <f t="shared" si="2"/>
        <v>688</v>
      </c>
      <c r="I10" s="49">
        <f t="shared" si="3"/>
        <v>0.2474820143884892</v>
      </c>
      <c r="J10" s="10">
        <f>IF(E10="Disk",0,34)</f>
        <v>34</v>
      </c>
      <c r="K10" s="47">
        <f t="shared" si="4"/>
        <v>26.219268486516274</v>
      </c>
      <c r="L10" s="7">
        <f t="shared" si="5"/>
        <v>23.780731513483726</v>
      </c>
      <c r="M10" s="38">
        <f t="shared" si="1"/>
        <v>57.78073151348373</v>
      </c>
      <c r="O10" s="9"/>
    </row>
    <row r="11" spans="2:15" ht="12.75">
      <c r="B11" s="22">
        <v>4</v>
      </c>
      <c r="C11" s="129" t="s">
        <v>242</v>
      </c>
      <c r="D11" s="27">
        <v>57</v>
      </c>
      <c r="E11" s="23" t="s">
        <v>18</v>
      </c>
      <c r="F11" s="28">
        <v>52</v>
      </c>
      <c r="G11" s="15">
        <f t="shared" si="0"/>
        <v>3472</v>
      </c>
      <c r="H11" s="9">
        <f t="shared" si="2"/>
        <v>692</v>
      </c>
      <c r="I11" s="49">
        <f t="shared" si="3"/>
        <v>0.2489208633093525</v>
      </c>
      <c r="J11" s="10">
        <f>IF(E11="Disk",0,31)</f>
        <v>31</v>
      </c>
      <c r="K11" s="47">
        <f t="shared" si="4"/>
        <v>26.295376827989728</v>
      </c>
      <c r="L11" s="7">
        <f t="shared" si="5"/>
        <v>23.704623172010272</v>
      </c>
      <c r="M11" s="38">
        <f t="shared" si="1"/>
        <v>54.70462317201027</v>
      </c>
      <c r="O11" s="9"/>
    </row>
    <row r="12" spans="2:15" ht="12.75">
      <c r="B12" s="22">
        <v>5</v>
      </c>
      <c r="C12" s="23" t="s">
        <v>39</v>
      </c>
      <c r="D12" s="24">
        <v>59</v>
      </c>
      <c r="E12" s="25" t="s">
        <v>18</v>
      </c>
      <c r="F12" s="26">
        <v>1</v>
      </c>
      <c r="G12" s="15">
        <f t="shared" si="0"/>
        <v>3541</v>
      </c>
      <c r="H12" s="9">
        <f t="shared" si="2"/>
        <v>761</v>
      </c>
      <c r="I12" s="49">
        <f t="shared" si="3"/>
        <v>0.2737410071942446</v>
      </c>
      <c r="J12" s="10">
        <f>IF(E12="Disk",0,28)</f>
        <v>28</v>
      </c>
      <c r="K12" s="47">
        <f t="shared" si="4"/>
        <v>27.575200573172253</v>
      </c>
      <c r="L12" s="7">
        <f t="shared" si="5"/>
        <v>22.424799426827747</v>
      </c>
      <c r="M12" s="38">
        <f t="shared" si="1"/>
        <v>50.42479942682775</v>
      </c>
      <c r="O12" s="9"/>
    </row>
    <row r="13" spans="2:15" ht="12.75">
      <c r="B13" s="22">
        <v>6</v>
      </c>
      <c r="C13" s="23" t="s">
        <v>130</v>
      </c>
      <c r="D13" s="27">
        <v>59</v>
      </c>
      <c r="E13" s="23" t="s">
        <v>18</v>
      </c>
      <c r="F13" s="28">
        <v>27</v>
      </c>
      <c r="G13" s="15">
        <f t="shared" si="0"/>
        <v>3567</v>
      </c>
      <c r="H13" s="9">
        <f t="shared" si="2"/>
        <v>787</v>
      </c>
      <c r="I13" s="49">
        <f t="shared" si="3"/>
        <v>0.28309352517985614</v>
      </c>
      <c r="J13" s="10">
        <f>IF(E13="Disk",0,26)</f>
        <v>26</v>
      </c>
      <c r="K13" s="47">
        <f t="shared" si="4"/>
        <v>28.042305598459237</v>
      </c>
      <c r="L13" s="7">
        <f t="shared" si="5"/>
        <v>21.957694401540763</v>
      </c>
      <c r="M13" s="38">
        <f t="shared" si="1"/>
        <v>47.95769440154076</v>
      </c>
      <c r="O13" s="9"/>
    </row>
    <row r="14" spans="2:15" ht="12.75">
      <c r="B14" s="22">
        <v>7</v>
      </c>
      <c r="C14" s="29" t="s">
        <v>171</v>
      </c>
      <c r="D14" s="24">
        <v>60</v>
      </c>
      <c r="E14" s="25" t="s">
        <v>18</v>
      </c>
      <c r="F14" s="26">
        <v>9</v>
      </c>
      <c r="G14" s="15">
        <f t="shared" si="0"/>
        <v>3609</v>
      </c>
      <c r="H14" s="9">
        <f t="shared" si="2"/>
        <v>829</v>
      </c>
      <c r="I14" s="49">
        <f t="shared" si="3"/>
        <v>0.29820143884892086</v>
      </c>
      <c r="J14" s="10">
        <f>IF(E14="Disk",0,24)</f>
        <v>24</v>
      </c>
      <c r="K14" s="47">
        <f t="shared" si="4"/>
        <v>28.7808500592997</v>
      </c>
      <c r="L14" s="7">
        <f t="shared" si="5"/>
        <v>21.2191499407003</v>
      </c>
      <c r="M14" s="38">
        <f t="shared" si="1"/>
        <v>45.219149940700305</v>
      </c>
      <c r="O14" s="9"/>
    </row>
    <row r="15" spans="2:15" ht="12.75">
      <c r="B15" s="22">
        <v>8</v>
      </c>
      <c r="C15" s="23" t="s">
        <v>223</v>
      </c>
      <c r="D15" s="27">
        <v>62</v>
      </c>
      <c r="E15" s="23" t="s">
        <v>18</v>
      </c>
      <c r="F15" s="28">
        <v>12</v>
      </c>
      <c r="G15" s="15">
        <f t="shared" si="0"/>
        <v>3732</v>
      </c>
      <c r="H15" s="9">
        <f t="shared" si="2"/>
        <v>952</v>
      </c>
      <c r="I15" s="49">
        <f t="shared" si="3"/>
        <v>0.3424460431654676</v>
      </c>
      <c r="J15" s="10">
        <f>IF(E15="Disk",0,23)</f>
        <v>23</v>
      </c>
      <c r="K15" s="47">
        <f t="shared" si="4"/>
        <v>30.842162842332666</v>
      </c>
      <c r="L15" s="7">
        <f t="shared" si="5"/>
        <v>19.157837157667334</v>
      </c>
      <c r="M15" s="38">
        <f t="shared" si="1"/>
        <v>42.15783715766733</v>
      </c>
      <c r="O15" s="9"/>
    </row>
    <row r="16" spans="2:15" ht="12.75">
      <c r="B16" s="22">
        <v>9</v>
      </c>
      <c r="C16" s="23" t="s">
        <v>101</v>
      </c>
      <c r="D16" s="27">
        <v>63</v>
      </c>
      <c r="E16" s="25" t="s">
        <v>18</v>
      </c>
      <c r="F16" s="26">
        <v>6</v>
      </c>
      <c r="G16" s="15">
        <f t="shared" si="0"/>
        <v>3786</v>
      </c>
      <c r="H16" s="9">
        <f t="shared" si="2"/>
        <v>1006</v>
      </c>
      <c r="I16" s="49">
        <f t="shared" si="3"/>
        <v>0.3618705035971223</v>
      </c>
      <c r="J16" s="10">
        <f>IF(E16="Disk",0,22)</f>
        <v>22</v>
      </c>
      <c r="K16" s="47">
        <f t="shared" si="4"/>
        <v>31.70482366021517</v>
      </c>
      <c r="L16" s="7">
        <f t="shared" si="5"/>
        <v>18.29517633978483</v>
      </c>
      <c r="M16" s="38">
        <f t="shared" si="1"/>
        <v>40.29517633978483</v>
      </c>
      <c r="O16" s="9"/>
    </row>
    <row r="17" spans="2:15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  <c r="O17" s="9"/>
    </row>
    <row r="18" spans="2:15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  <c r="O18" s="9"/>
    </row>
    <row r="19" spans="2:15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  <c r="O19" s="9"/>
    </row>
    <row r="20" spans="2:15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  <c r="O20" s="9"/>
    </row>
    <row r="21" spans="2:15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  <c r="O21" s="9"/>
    </row>
    <row r="22" spans="2:15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  <c r="O22" s="9"/>
    </row>
    <row r="23" spans="2:15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  <c r="O23" s="9"/>
    </row>
    <row r="24" spans="2:15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  <c r="O24" s="9"/>
    </row>
    <row r="25" spans="2:15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  <c r="O25" s="9"/>
    </row>
    <row r="26" spans="2:15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  <c r="O26" s="9"/>
    </row>
    <row r="27" spans="2:15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  <c r="O27" s="9"/>
    </row>
    <row r="28" spans="2:15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234</v>
      </c>
      <c r="C2" s="2"/>
    </row>
    <row r="3" spans="2:4" ht="12.75">
      <c r="B3" s="136" t="s">
        <v>235</v>
      </c>
      <c r="C3" s="136"/>
      <c r="D3" s="136"/>
    </row>
    <row r="4" spans="2:3" ht="12.75">
      <c r="B4" s="3" t="s">
        <v>169</v>
      </c>
      <c r="C4" s="1"/>
    </row>
    <row r="5" spans="2:3" ht="12.75">
      <c r="B5" s="3" t="s">
        <v>49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8</v>
      </c>
      <c r="D8" s="20">
        <v>41</v>
      </c>
      <c r="E8" s="19" t="s">
        <v>18</v>
      </c>
      <c r="F8" s="21">
        <v>15</v>
      </c>
      <c r="G8" s="5">
        <f aca="true" t="shared" si="0" ref="G8:G39">(D8*60)+F8</f>
        <v>2475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 t="s">
        <v>237</v>
      </c>
      <c r="D9" s="24">
        <v>41</v>
      </c>
      <c r="E9" s="25" t="s">
        <v>18</v>
      </c>
      <c r="F9" s="26">
        <v>44</v>
      </c>
      <c r="G9" s="15">
        <f t="shared" si="0"/>
        <v>2504</v>
      </c>
      <c r="H9" s="9">
        <f aca="true" t="shared" si="2" ref="H9:H40">IF(G9&gt;0,G9-$G$8,0)</f>
        <v>29</v>
      </c>
      <c r="I9" s="49">
        <f aca="true" t="shared" si="3" ref="I9:I40">H9/$G$8</f>
        <v>0.011717171717171718</v>
      </c>
      <c r="J9" s="10">
        <f>IF(E9="Disk",0,40)</f>
        <v>40</v>
      </c>
      <c r="K9" s="47">
        <f aca="true" t="shared" si="4" ref="K9:K40">IF(I9&gt;0,SQRT(I9*1000)*5/3,50)</f>
        <v>5.705059089471895</v>
      </c>
      <c r="L9" s="7">
        <f aca="true" t="shared" si="5" ref="L9:L40">IF(K9&lt;50,(50-K9),0)</f>
        <v>44.294940910528105</v>
      </c>
      <c r="M9" s="38">
        <f t="shared" si="1"/>
        <v>84.29494091052811</v>
      </c>
      <c r="O9" s="9"/>
    </row>
    <row r="10" spans="2:15" ht="12.75">
      <c r="B10" s="22">
        <v>3</v>
      </c>
      <c r="C10" s="23" t="s">
        <v>82</v>
      </c>
      <c r="D10" s="27">
        <v>42</v>
      </c>
      <c r="E10" s="23" t="s">
        <v>18</v>
      </c>
      <c r="F10" s="28">
        <v>28</v>
      </c>
      <c r="G10" s="15">
        <f t="shared" si="0"/>
        <v>2548</v>
      </c>
      <c r="H10" s="9">
        <f t="shared" si="2"/>
        <v>73</v>
      </c>
      <c r="I10" s="49">
        <f t="shared" si="3"/>
        <v>0.029494949494949494</v>
      </c>
      <c r="J10" s="10">
        <f>IF(E10="Disk",0,34)</f>
        <v>34</v>
      </c>
      <c r="K10" s="47">
        <f t="shared" si="4"/>
        <v>9.051542148371658</v>
      </c>
      <c r="L10" s="7">
        <f t="shared" si="5"/>
        <v>40.94845785162834</v>
      </c>
      <c r="M10" s="38">
        <f t="shared" si="1"/>
        <v>74.94845785162835</v>
      </c>
      <c r="O10" s="9"/>
    </row>
    <row r="11" spans="2:15" ht="12.75">
      <c r="B11" s="22">
        <v>4</v>
      </c>
      <c r="C11" s="23" t="s">
        <v>135</v>
      </c>
      <c r="D11" s="27">
        <v>44</v>
      </c>
      <c r="E11" s="23" t="s">
        <v>18</v>
      </c>
      <c r="F11" s="28">
        <v>7</v>
      </c>
      <c r="G11" s="15">
        <f t="shared" si="0"/>
        <v>2647</v>
      </c>
      <c r="H11" s="9">
        <f t="shared" si="2"/>
        <v>172</v>
      </c>
      <c r="I11" s="49">
        <f t="shared" si="3"/>
        <v>0.0694949494949495</v>
      </c>
      <c r="J11" s="10">
        <f>IF(E11="Disk",0,31)</f>
        <v>31</v>
      </c>
      <c r="K11" s="47">
        <f t="shared" si="4"/>
        <v>13.893938475999514</v>
      </c>
      <c r="L11" s="7">
        <f t="shared" si="5"/>
        <v>36.10606152400049</v>
      </c>
      <c r="M11" s="38">
        <f t="shared" si="1"/>
        <v>67.1060615240005</v>
      </c>
      <c r="O11" s="9"/>
    </row>
    <row r="12" spans="2:15" ht="12.75">
      <c r="B12" s="22">
        <v>5</v>
      </c>
      <c r="C12" s="23" t="s">
        <v>216</v>
      </c>
      <c r="D12" s="24">
        <v>44</v>
      </c>
      <c r="E12" s="25" t="s">
        <v>18</v>
      </c>
      <c r="F12" s="26">
        <v>50</v>
      </c>
      <c r="G12" s="15">
        <f t="shared" si="0"/>
        <v>2690</v>
      </c>
      <c r="H12" s="9">
        <f t="shared" si="2"/>
        <v>215</v>
      </c>
      <c r="I12" s="49">
        <f t="shared" si="3"/>
        <v>0.08686868686868687</v>
      </c>
      <c r="J12" s="10">
        <f>IF(E12="Disk",0,28)</f>
        <v>28</v>
      </c>
      <c r="K12" s="47">
        <f t="shared" si="4"/>
        <v>15.533895453767373</v>
      </c>
      <c r="L12" s="7">
        <f t="shared" si="5"/>
        <v>34.46610454623263</v>
      </c>
      <c r="M12" s="38">
        <f t="shared" si="1"/>
        <v>62.46610454623263</v>
      </c>
      <c r="O12" s="9"/>
    </row>
    <row r="13" spans="2:15" ht="12.75">
      <c r="B13" s="22">
        <v>6</v>
      </c>
      <c r="C13" s="23" t="s">
        <v>134</v>
      </c>
      <c r="D13" s="27">
        <v>45</v>
      </c>
      <c r="E13" s="23" t="s">
        <v>18</v>
      </c>
      <c r="F13" s="28">
        <v>11</v>
      </c>
      <c r="G13" s="15">
        <f t="shared" si="0"/>
        <v>2711</v>
      </c>
      <c r="H13" s="9">
        <f t="shared" si="2"/>
        <v>236</v>
      </c>
      <c r="I13" s="49">
        <f t="shared" si="3"/>
        <v>0.09535353535353536</v>
      </c>
      <c r="J13" s="10">
        <f>IF(E13="Disk",0,26)</f>
        <v>26</v>
      </c>
      <c r="K13" s="47">
        <f t="shared" si="4"/>
        <v>16.274855806967945</v>
      </c>
      <c r="L13" s="7">
        <f t="shared" si="5"/>
        <v>33.72514419303205</v>
      </c>
      <c r="M13" s="38">
        <f t="shared" si="1"/>
        <v>59.72514419303205</v>
      </c>
      <c r="O13" s="9"/>
    </row>
    <row r="14" spans="2:15" ht="12.75">
      <c r="B14" s="22">
        <v>7</v>
      </c>
      <c r="C14" s="29" t="s">
        <v>90</v>
      </c>
      <c r="D14" s="24">
        <v>46</v>
      </c>
      <c r="E14" s="25" t="s">
        <v>18</v>
      </c>
      <c r="F14" s="26">
        <v>14</v>
      </c>
      <c r="G14" s="15">
        <f t="shared" si="0"/>
        <v>2774</v>
      </c>
      <c r="H14" s="9">
        <f t="shared" si="2"/>
        <v>299</v>
      </c>
      <c r="I14" s="49">
        <f t="shared" si="3"/>
        <v>0.12080808080808081</v>
      </c>
      <c r="J14" s="10">
        <f>IF(E14="Disk",0,24)</f>
        <v>24</v>
      </c>
      <c r="K14" s="47">
        <f t="shared" si="4"/>
        <v>18.318788230793785</v>
      </c>
      <c r="L14" s="7">
        <f t="shared" si="5"/>
        <v>31.681211769206215</v>
      </c>
      <c r="M14" s="38">
        <f t="shared" si="1"/>
        <v>55.681211769206215</v>
      </c>
      <c r="O14" s="9"/>
    </row>
    <row r="15" spans="2:15" ht="12.75">
      <c r="B15" s="22">
        <v>8</v>
      </c>
      <c r="C15" s="23" t="s">
        <v>208</v>
      </c>
      <c r="D15" s="27">
        <v>47</v>
      </c>
      <c r="E15" s="23" t="s">
        <v>18</v>
      </c>
      <c r="F15" s="28">
        <v>7</v>
      </c>
      <c r="G15" s="15">
        <f t="shared" si="0"/>
        <v>2827</v>
      </c>
      <c r="H15" s="9">
        <f t="shared" si="2"/>
        <v>352</v>
      </c>
      <c r="I15" s="49">
        <f t="shared" si="3"/>
        <v>0.14222222222222222</v>
      </c>
      <c r="J15" s="10">
        <f>IF(E15="Disk",0,23)</f>
        <v>23</v>
      </c>
      <c r="K15" s="47">
        <f t="shared" si="4"/>
        <v>19.87615979999813</v>
      </c>
      <c r="L15" s="7">
        <f t="shared" si="5"/>
        <v>30.12384020000187</v>
      </c>
      <c r="M15" s="38">
        <f t="shared" si="1"/>
        <v>53.123840200001865</v>
      </c>
      <c r="O15" s="9"/>
    </row>
    <row r="16" spans="2:15" ht="12.75">
      <c r="B16" s="22">
        <v>9</v>
      </c>
      <c r="C16" s="23" t="s">
        <v>226</v>
      </c>
      <c r="D16" s="27">
        <v>47</v>
      </c>
      <c r="E16" s="25" t="s">
        <v>18</v>
      </c>
      <c r="F16" s="26">
        <v>57</v>
      </c>
      <c r="G16" s="15">
        <f t="shared" si="0"/>
        <v>2877</v>
      </c>
      <c r="H16" s="9">
        <f t="shared" si="2"/>
        <v>402</v>
      </c>
      <c r="I16" s="49">
        <f t="shared" si="3"/>
        <v>0.16242424242424242</v>
      </c>
      <c r="J16" s="10">
        <f>IF(E16="Disk",0,22)</f>
        <v>22</v>
      </c>
      <c r="K16" s="47">
        <f t="shared" si="4"/>
        <v>21.240961634974326</v>
      </c>
      <c r="L16" s="7">
        <f t="shared" si="5"/>
        <v>28.759038365025674</v>
      </c>
      <c r="M16" s="38">
        <f t="shared" si="1"/>
        <v>50.759038365025674</v>
      </c>
      <c r="O16" s="9"/>
    </row>
    <row r="17" spans="2:15" ht="12.75">
      <c r="B17" s="22">
        <v>10</v>
      </c>
      <c r="C17" s="23" t="s">
        <v>227</v>
      </c>
      <c r="D17" s="24">
        <v>48</v>
      </c>
      <c r="E17" s="23" t="s">
        <v>18</v>
      </c>
      <c r="F17" s="28">
        <v>33</v>
      </c>
      <c r="G17" s="15">
        <f t="shared" si="0"/>
        <v>2913</v>
      </c>
      <c r="H17" s="9">
        <f t="shared" si="2"/>
        <v>438</v>
      </c>
      <c r="I17" s="49">
        <f t="shared" si="3"/>
        <v>0.17696969696969697</v>
      </c>
      <c r="J17" s="10">
        <f>IF(E17="Disk",0,21)</f>
        <v>21</v>
      </c>
      <c r="K17" s="47">
        <f t="shared" si="4"/>
        <v>22.171659648805985</v>
      </c>
      <c r="L17" s="7">
        <f t="shared" si="5"/>
        <v>27.828340351194015</v>
      </c>
      <c r="M17" s="38">
        <f t="shared" si="1"/>
        <v>48.828340351194015</v>
      </c>
      <c r="O17" s="9"/>
    </row>
    <row r="18" spans="2:15" ht="12.75">
      <c r="B18" s="22">
        <v>11</v>
      </c>
      <c r="C18" s="23" t="s">
        <v>16</v>
      </c>
      <c r="D18" s="27">
        <v>48</v>
      </c>
      <c r="E18" s="23" t="s">
        <v>18</v>
      </c>
      <c r="F18" s="28">
        <v>44</v>
      </c>
      <c r="G18" s="15">
        <f t="shared" si="0"/>
        <v>2924</v>
      </c>
      <c r="H18" s="9">
        <f t="shared" si="2"/>
        <v>449</v>
      </c>
      <c r="I18" s="49">
        <f t="shared" si="3"/>
        <v>0.18141414141414142</v>
      </c>
      <c r="J18" s="10">
        <f>IF(E18="Disk",0,20)</f>
        <v>20</v>
      </c>
      <c r="K18" s="47">
        <f t="shared" si="4"/>
        <v>22.448344495637922</v>
      </c>
      <c r="L18" s="7">
        <f t="shared" si="5"/>
        <v>27.551655504362078</v>
      </c>
      <c r="M18" s="38">
        <f t="shared" si="1"/>
        <v>47.551655504362074</v>
      </c>
      <c r="O18" s="9"/>
    </row>
    <row r="19" spans="2:15" ht="12.75">
      <c r="B19" s="22">
        <v>12</v>
      </c>
      <c r="C19" s="23" t="s">
        <v>10</v>
      </c>
      <c r="D19" s="27">
        <v>49</v>
      </c>
      <c r="E19" s="23" t="s">
        <v>18</v>
      </c>
      <c r="F19" s="28">
        <v>39</v>
      </c>
      <c r="G19" s="15">
        <f t="shared" si="0"/>
        <v>2979</v>
      </c>
      <c r="H19" s="9">
        <f t="shared" si="2"/>
        <v>504</v>
      </c>
      <c r="I19" s="49">
        <f t="shared" si="3"/>
        <v>0.20363636363636364</v>
      </c>
      <c r="J19" s="10">
        <f>IF(E19="Disk",0,19)</f>
        <v>19</v>
      </c>
      <c r="K19" s="47">
        <f t="shared" si="4"/>
        <v>23.783535600422525</v>
      </c>
      <c r="L19" s="7">
        <f t="shared" si="5"/>
        <v>26.216464399577475</v>
      </c>
      <c r="M19" s="38">
        <f t="shared" si="1"/>
        <v>45.216464399577475</v>
      </c>
      <c r="O19" s="9"/>
    </row>
    <row r="20" spans="2:15" ht="12.75">
      <c r="B20" s="22">
        <v>13</v>
      </c>
      <c r="C20" s="23" t="s">
        <v>32</v>
      </c>
      <c r="D20" s="24">
        <v>50</v>
      </c>
      <c r="E20" s="25" t="s">
        <v>18</v>
      </c>
      <c r="F20" s="26">
        <v>50</v>
      </c>
      <c r="G20" s="15">
        <f t="shared" si="0"/>
        <v>3050</v>
      </c>
      <c r="H20" s="9">
        <f t="shared" si="2"/>
        <v>575</v>
      </c>
      <c r="I20" s="49">
        <f t="shared" si="3"/>
        <v>0.23232323232323232</v>
      </c>
      <c r="J20" s="10">
        <f>IF(E20="Disk",0,18)</f>
        <v>18</v>
      </c>
      <c r="K20" s="47">
        <f t="shared" si="4"/>
        <v>25.403588565574328</v>
      </c>
      <c r="L20" s="7">
        <f t="shared" si="5"/>
        <v>24.596411434425672</v>
      </c>
      <c r="M20" s="38">
        <f t="shared" si="1"/>
        <v>42.596411434425676</v>
      </c>
      <c r="O20" s="9"/>
    </row>
    <row r="21" spans="2:15" ht="12.75">
      <c r="B21" s="22">
        <v>14</v>
      </c>
      <c r="C21" s="23" t="s">
        <v>238</v>
      </c>
      <c r="D21" s="27">
        <v>51</v>
      </c>
      <c r="E21" s="23" t="s">
        <v>18</v>
      </c>
      <c r="F21" s="28">
        <v>4</v>
      </c>
      <c r="G21" s="15">
        <f t="shared" si="0"/>
        <v>3064</v>
      </c>
      <c r="H21" s="9">
        <f t="shared" si="2"/>
        <v>589</v>
      </c>
      <c r="I21" s="49">
        <f t="shared" si="3"/>
        <v>0.23797979797979799</v>
      </c>
      <c r="J21" s="10">
        <f>IF(E21="Disk",0,17)</f>
        <v>17</v>
      </c>
      <c r="K21" s="47">
        <f t="shared" si="4"/>
        <v>25.710989759017988</v>
      </c>
      <c r="L21" s="7">
        <f t="shared" si="5"/>
        <v>24.289010240982012</v>
      </c>
      <c r="M21" s="38">
        <f t="shared" si="1"/>
        <v>41.28901024098201</v>
      </c>
      <c r="O21" s="9"/>
    </row>
    <row r="22" spans="2:15" ht="12.75">
      <c r="B22" s="22">
        <v>15</v>
      </c>
      <c r="C22" s="23" t="s">
        <v>7</v>
      </c>
      <c r="D22" s="27">
        <v>53</v>
      </c>
      <c r="E22" s="23" t="s">
        <v>18</v>
      </c>
      <c r="F22" s="28">
        <v>52</v>
      </c>
      <c r="G22" s="15">
        <f t="shared" si="0"/>
        <v>3232</v>
      </c>
      <c r="H22" s="9">
        <f t="shared" si="2"/>
        <v>757</v>
      </c>
      <c r="I22" s="49">
        <f t="shared" si="3"/>
        <v>0.3058585858585859</v>
      </c>
      <c r="J22" s="10">
        <f>IF(E22="Disk",0,16)</f>
        <v>16</v>
      </c>
      <c r="K22" s="47">
        <f t="shared" si="4"/>
        <v>29.1480219387271</v>
      </c>
      <c r="L22" s="7">
        <f t="shared" si="5"/>
        <v>20.8519780612729</v>
      </c>
      <c r="M22" s="38">
        <f t="shared" si="1"/>
        <v>36.8519780612729</v>
      </c>
      <c r="O22" s="9"/>
    </row>
    <row r="23" spans="2:15" ht="12.75">
      <c r="B23" s="22">
        <v>16</v>
      </c>
      <c r="C23" s="23" t="s">
        <v>91</v>
      </c>
      <c r="D23" s="27">
        <v>54</v>
      </c>
      <c r="E23" s="23" t="s">
        <v>18</v>
      </c>
      <c r="F23" s="28">
        <v>14</v>
      </c>
      <c r="G23" s="15">
        <f t="shared" si="0"/>
        <v>3254</v>
      </c>
      <c r="H23" s="9">
        <f t="shared" si="2"/>
        <v>779</v>
      </c>
      <c r="I23" s="49">
        <f t="shared" si="3"/>
        <v>0.3147474747474747</v>
      </c>
      <c r="J23" s="10">
        <f>IF(E23="Disk",0,15)</f>
        <v>15</v>
      </c>
      <c r="K23" s="47">
        <f t="shared" si="4"/>
        <v>29.568539716482576</v>
      </c>
      <c r="L23" s="7">
        <f t="shared" si="5"/>
        <v>20.431460283517424</v>
      </c>
      <c r="M23" s="38">
        <f t="shared" si="1"/>
        <v>35.431460283517424</v>
      </c>
      <c r="O23" s="9"/>
    </row>
    <row r="24" spans="2:15" ht="12.75">
      <c r="B24" s="22">
        <v>17</v>
      </c>
      <c r="C24" s="23" t="s">
        <v>228</v>
      </c>
      <c r="D24" s="24">
        <v>54</v>
      </c>
      <c r="E24" s="25" t="s">
        <v>18</v>
      </c>
      <c r="F24" s="26">
        <v>26</v>
      </c>
      <c r="G24" s="15">
        <f t="shared" si="0"/>
        <v>3266</v>
      </c>
      <c r="H24" s="9">
        <f t="shared" si="2"/>
        <v>791</v>
      </c>
      <c r="I24" s="49">
        <f t="shared" si="3"/>
        <v>0.3195959595959596</v>
      </c>
      <c r="J24" s="10">
        <f>IF(E24="Disk",0,14)</f>
        <v>14</v>
      </c>
      <c r="K24" s="47">
        <f t="shared" si="4"/>
        <v>29.795411633894588</v>
      </c>
      <c r="L24" s="7">
        <f t="shared" si="5"/>
        <v>20.204588366105412</v>
      </c>
      <c r="M24" s="38">
        <f t="shared" si="1"/>
        <v>34.20458836610541</v>
      </c>
      <c r="O24" s="9"/>
    </row>
    <row r="25" spans="2:15" ht="12.75">
      <c r="B25" s="22">
        <v>18</v>
      </c>
      <c r="C25" s="23" t="s">
        <v>88</v>
      </c>
      <c r="D25" s="27">
        <v>54</v>
      </c>
      <c r="E25" s="23" t="s">
        <v>18</v>
      </c>
      <c r="F25" s="28">
        <v>29</v>
      </c>
      <c r="G25" s="15">
        <f t="shared" si="0"/>
        <v>3269</v>
      </c>
      <c r="H25" s="9">
        <f t="shared" si="2"/>
        <v>794</v>
      </c>
      <c r="I25" s="49">
        <f t="shared" si="3"/>
        <v>0.3208080808080808</v>
      </c>
      <c r="J25" s="10">
        <f>IF(E25="Disk",0,13)</f>
        <v>13</v>
      </c>
      <c r="K25" s="47">
        <f t="shared" si="4"/>
        <v>29.851860206697747</v>
      </c>
      <c r="L25" s="7">
        <f t="shared" si="5"/>
        <v>20.148139793302253</v>
      </c>
      <c r="M25" s="38">
        <f t="shared" si="1"/>
        <v>33.14813979330225</v>
      </c>
      <c r="O25" s="9"/>
    </row>
    <row r="26" spans="2:15" ht="12.75">
      <c r="B26" s="22">
        <v>19</v>
      </c>
      <c r="C26" s="23" t="s">
        <v>239</v>
      </c>
      <c r="D26" s="24">
        <v>55</v>
      </c>
      <c r="E26" s="25" t="s">
        <v>18</v>
      </c>
      <c r="F26" s="26">
        <v>36</v>
      </c>
      <c r="G26" s="15">
        <f t="shared" si="0"/>
        <v>3336</v>
      </c>
      <c r="H26" s="9">
        <f t="shared" si="2"/>
        <v>861</v>
      </c>
      <c r="I26" s="49">
        <f t="shared" si="3"/>
        <v>0.3478787878787879</v>
      </c>
      <c r="J26" s="10">
        <f>IF(E26="Disk",0,12)</f>
        <v>12</v>
      </c>
      <c r="K26" s="47">
        <f t="shared" si="4"/>
        <v>31.085848328941683</v>
      </c>
      <c r="L26" s="7">
        <f t="shared" si="5"/>
        <v>18.914151671058317</v>
      </c>
      <c r="M26" s="38">
        <f t="shared" si="1"/>
        <v>30.914151671058317</v>
      </c>
      <c r="O26" s="9"/>
    </row>
    <row r="27" spans="2:15" ht="12.75">
      <c r="B27" s="22">
        <v>20</v>
      </c>
      <c r="C27" s="23" t="s">
        <v>177</v>
      </c>
      <c r="D27" s="27">
        <v>56</v>
      </c>
      <c r="E27" s="23" t="s">
        <v>18</v>
      </c>
      <c r="F27" s="28">
        <v>26</v>
      </c>
      <c r="G27" s="15">
        <f t="shared" si="0"/>
        <v>3386</v>
      </c>
      <c r="H27" s="9">
        <f t="shared" si="2"/>
        <v>911</v>
      </c>
      <c r="I27" s="49">
        <f t="shared" si="3"/>
        <v>0.36808080808080806</v>
      </c>
      <c r="J27" s="10">
        <f>IF(E27="Disk",0,11)</f>
        <v>11</v>
      </c>
      <c r="K27" s="47">
        <f t="shared" si="4"/>
        <v>31.975720306403662</v>
      </c>
      <c r="L27" s="7">
        <f t="shared" si="5"/>
        <v>18.024279693596338</v>
      </c>
      <c r="M27" s="38">
        <f t="shared" si="1"/>
        <v>29.024279693596338</v>
      </c>
      <c r="O27" s="9"/>
    </row>
    <row r="28" spans="2:15" ht="12.75">
      <c r="B28" s="22">
        <v>21</v>
      </c>
      <c r="C28" s="23" t="s">
        <v>198</v>
      </c>
      <c r="D28" s="24">
        <v>56</v>
      </c>
      <c r="E28" s="25" t="s">
        <v>18</v>
      </c>
      <c r="F28" s="26">
        <v>55</v>
      </c>
      <c r="G28" s="15">
        <f t="shared" si="0"/>
        <v>3415</v>
      </c>
      <c r="H28" s="9">
        <f t="shared" si="2"/>
        <v>940</v>
      </c>
      <c r="I28" s="49">
        <f t="shared" si="3"/>
        <v>0.3797979797979798</v>
      </c>
      <c r="J28" s="10">
        <f>IF(E28="Disk",0,10)</f>
        <v>10</v>
      </c>
      <c r="K28" s="47">
        <f t="shared" si="4"/>
        <v>32.480677153158645</v>
      </c>
      <c r="L28" s="7">
        <f t="shared" si="5"/>
        <v>17.519322846841355</v>
      </c>
      <c r="M28" s="38">
        <f t="shared" si="1"/>
        <v>27.519322846841355</v>
      </c>
      <c r="O28" s="9"/>
    </row>
    <row r="29" spans="2:15" ht="12.75">
      <c r="B29" s="22">
        <v>22</v>
      </c>
      <c r="C29" s="23" t="s">
        <v>87</v>
      </c>
      <c r="D29" s="27">
        <v>57</v>
      </c>
      <c r="E29" s="23" t="s">
        <v>18</v>
      </c>
      <c r="F29" s="28">
        <v>27</v>
      </c>
      <c r="G29" s="15">
        <f t="shared" si="0"/>
        <v>3447</v>
      </c>
      <c r="H29" s="9">
        <f t="shared" si="2"/>
        <v>972</v>
      </c>
      <c r="I29" s="49">
        <f t="shared" si="3"/>
        <v>0.3927272727272727</v>
      </c>
      <c r="J29" s="10">
        <f>IF(E29="Disk",0,9)</f>
        <v>9</v>
      </c>
      <c r="K29" s="47">
        <f t="shared" si="4"/>
        <v>33.028912953790815</v>
      </c>
      <c r="L29" s="7">
        <f t="shared" si="5"/>
        <v>16.971087046209185</v>
      </c>
      <c r="M29" s="38">
        <f t="shared" si="1"/>
        <v>25.971087046209185</v>
      </c>
      <c r="O29" s="9"/>
    </row>
    <row r="30" spans="2:15" ht="12.75">
      <c r="B30" s="22">
        <v>23</v>
      </c>
      <c r="C30" s="22" t="s">
        <v>240</v>
      </c>
      <c r="D30" s="24">
        <v>59</v>
      </c>
      <c r="E30" s="25" t="s">
        <v>18</v>
      </c>
      <c r="F30" s="26">
        <v>51</v>
      </c>
      <c r="G30" s="15">
        <f t="shared" si="0"/>
        <v>3591</v>
      </c>
      <c r="H30" s="9">
        <f t="shared" si="2"/>
        <v>1116</v>
      </c>
      <c r="I30" s="49">
        <f t="shared" si="3"/>
        <v>0.4509090909090909</v>
      </c>
      <c r="J30" s="10">
        <f>IF(E30="Disk",0,8)</f>
        <v>8</v>
      </c>
      <c r="K30" s="47">
        <f t="shared" si="4"/>
        <v>35.39103350462165</v>
      </c>
      <c r="L30" s="7">
        <f t="shared" si="5"/>
        <v>14.608966495378347</v>
      </c>
      <c r="M30" s="38">
        <f t="shared" si="1"/>
        <v>22.608966495378347</v>
      </c>
      <c r="O30" s="9"/>
    </row>
    <row r="31" spans="2:15" ht="12.75">
      <c r="B31" s="22">
        <v>24</v>
      </c>
      <c r="C31" s="23" t="s">
        <v>3</v>
      </c>
      <c r="D31" s="27"/>
      <c r="E31" s="23" t="s">
        <v>31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0</v>
      </c>
      <c r="K31" s="47">
        <f t="shared" si="4"/>
        <v>50</v>
      </c>
      <c r="L31" s="7">
        <f t="shared" si="5"/>
        <v>0</v>
      </c>
      <c r="M31" s="38">
        <f t="shared" si="1"/>
        <v>0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O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5.57421875" style="0" hidden="1" customWidth="1"/>
    <col min="15" max="15" width="16.57421875" style="0" bestFit="1" customWidth="1"/>
  </cols>
  <sheetData>
    <row r="1" ht="5.25" customHeight="1"/>
    <row r="2" spans="2:3" ht="18">
      <c r="B2" s="4" t="s">
        <v>234</v>
      </c>
      <c r="C2" s="2"/>
    </row>
    <row r="3" spans="2:4" ht="12.75">
      <c r="B3" s="136" t="s">
        <v>236</v>
      </c>
      <c r="C3" s="136"/>
      <c r="D3" s="136"/>
    </row>
    <row r="4" spans="2:3" ht="12.75">
      <c r="B4" s="3" t="s">
        <v>169</v>
      </c>
      <c r="C4" s="1"/>
    </row>
    <row r="5" spans="2:3" ht="12.75">
      <c r="B5" s="3" t="s">
        <v>33</v>
      </c>
      <c r="C5" s="1"/>
    </row>
    <row r="6" ht="13.5" thickBot="1"/>
    <row r="7" spans="2:15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  <c r="O7" s="43" t="s">
        <v>202</v>
      </c>
    </row>
    <row r="8" spans="2:15" ht="12.75">
      <c r="B8" s="18">
        <v>1</v>
      </c>
      <c r="C8" s="19" t="s">
        <v>94</v>
      </c>
      <c r="D8" s="20">
        <v>32</v>
      </c>
      <c r="E8" s="19" t="s">
        <v>18</v>
      </c>
      <c r="F8" s="21">
        <v>25</v>
      </c>
      <c r="G8" s="5">
        <f aca="true" t="shared" si="0" ref="G8:G39">(D8*60)+F8</f>
        <v>1945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  <c r="O8" s="6"/>
    </row>
    <row r="9" spans="2:15" ht="12.75">
      <c r="B9" s="22">
        <v>2</v>
      </c>
      <c r="C9" s="23" t="s">
        <v>41</v>
      </c>
      <c r="D9" s="24">
        <v>33</v>
      </c>
      <c r="E9" s="25" t="s">
        <v>18</v>
      </c>
      <c r="F9" s="26">
        <v>34</v>
      </c>
      <c r="G9" s="15">
        <f t="shared" si="0"/>
        <v>2014</v>
      </c>
      <c r="H9" s="9">
        <f aca="true" t="shared" si="2" ref="H9:H40">IF(G9&gt;0,G9-$G$8,0)</f>
        <v>69</v>
      </c>
      <c r="I9" s="49">
        <f aca="true" t="shared" si="3" ref="I9:I40">H9/$G$8</f>
        <v>0.03547557840616967</v>
      </c>
      <c r="J9" s="10">
        <f>IF(E9="Disk",0,40)</f>
        <v>40</v>
      </c>
      <c r="K9" s="47">
        <f aca="true" t="shared" si="4" ref="K9:K40">IF(I9&gt;0,SQRT(I9*1000)*5/3,50)</f>
        <v>9.926896461153975</v>
      </c>
      <c r="L9" s="7">
        <f aca="true" t="shared" si="5" ref="L9:L40">IF(K9&lt;50,(50-K9),0)</f>
        <v>40.07310353884603</v>
      </c>
      <c r="M9" s="38">
        <f t="shared" si="1"/>
        <v>80.07310353884603</v>
      </c>
      <c r="O9" s="9"/>
    </row>
    <row r="10" spans="2:15" ht="12.75">
      <c r="B10" s="22">
        <v>3</v>
      </c>
      <c r="C10" s="23" t="s">
        <v>104</v>
      </c>
      <c r="D10" s="27">
        <v>35</v>
      </c>
      <c r="E10" s="23" t="s">
        <v>18</v>
      </c>
      <c r="F10" s="28">
        <v>27</v>
      </c>
      <c r="G10" s="15">
        <f t="shared" si="0"/>
        <v>2127</v>
      </c>
      <c r="H10" s="9">
        <f t="shared" si="2"/>
        <v>182</v>
      </c>
      <c r="I10" s="49">
        <f t="shared" si="3"/>
        <v>0.093573264781491</v>
      </c>
      <c r="J10" s="10">
        <f>IF(E10="Disk",0,34)</f>
        <v>34</v>
      </c>
      <c r="K10" s="47">
        <f t="shared" si="4"/>
        <v>16.122212487873423</v>
      </c>
      <c r="L10" s="7">
        <f t="shared" si="5"/>
        <v>33.877787512126574</v>
      </c>
      <c r="M10" s="38">
        <f t="shared" si="1"/>
        <v>67.87778751212657</v>
      </c>
      <c r="O10" s="9"/>
    </row>
    <row r="11" spans="2:15" ht="12.75">
      <c r="B11" s="22">
        <v>4</v>
      </c>
      <c r="C11" s="23" t="s">
        <v>98</v>
      </c>
      <c r="D11" s="27">
        <v>36</v>
      </c>
      <c r="E11" s="23" t="s">
        <v>18</v>
      </c>
      <c r="F11" s="28">
        <v>46</v>
      </c>
      <c r="G11" s="15">
        <f t="shared" si="0"/>
        <v>2206</v>
      </c>
      <c r="H11" s="9">
        <f t="shared" si="2"/>
        <v>261</v>
      </c>
      <c r="I11" s="49">
        <f t="shared" si="3"/>
        <v>0.13419023136246785</v>
      </c>
      <c r="J11" s="10">
        <f>IF(E11="Disk",0,31)</f>
        <v>31</v>
      </c>
      <c r="K11" s="47">
        <f t="shared" si="4"/>
        <v>19.306751220066047</v>
      </c>
      <c r="L11" s="7">
        <f t="shared" si="5"/>
        <v>30.693248779933953</v>
      </c>
      <c r="M11" s="38">
        <f t="shared" si="1"/>
        <v>61.69324877993395</v>
      </c>
      <c r="O11" s="9"/>
    </row>
    <row r="12" spans="2:15" ht="12.75">
      <c r="B12" s="22">
        <v>5</v>
      </c>
      <c r="C12" s="23" t="s">
        <v>40</v>
      </c>
      <c r="D12" s="24">
        <v>38</v>
      </c>
      <c r="E12" s="25" t="s">
        <v>18</v>
      </c>
      <c r="F12" s="26">
        <v>26</v>
      </c>
      <c r="G12" s="15">
        <f t="shared" si="0"/>
        <v>2306</v>
      </c>
      <c r="H12" s="9">
        <f t="shared" si="2"/>
        <v>361</v>
      </c>
      <c r="I12" s="49">
        <f t="shared" si="3"/>
        <v>0.18560411311053984</v>
      </c>
      <c r="J12" s="10">
        <f>IF(E12="Disk",0,28)</f>
        <v>28</v>
      </c>
      <c r="K12" s="47">
        <f t="shared" si="4"/>
        <v>22.706100080432368</v>
      </c>
      <c r="L12" s="7">
        <f t="shared" si="5"/>
        <v>27.293899919567632</v>
      </c>
      <c r="M12" s="38">
        <f t="shared" si="1"/>
        <v>55.293899919567636</v>
      </c>
      <c r="O12" s="9"/>
    </row>
    <row r="13" spans="2:15" ht="12.75">
      <c r="B13" s="22">
        <v>6</v>
      </c>
      <c r="C13" s="22" t="s">
        <v>217</v>
      </c>
      <c r="D13" s="27">
        <v>39</v>
      </c>
      <c r="E13" s="23" t="s">
        <v>18</v>
      </c>
      <c r="F13" s="28">
        <v>50</v>
      </c>
      <c r="G13" s="15">
        <f t="shared" si="0"/>
        <v>2390</v>
      </c>
      <c r="H13" s="9">
        <f t="shared" si="2"/>
        <v>445</v>
      </c>
      <c r="I13" s="49">
        <f t="shared" si="3"/>
        <v>0.22879177377892032</v>
      </c>
      <c r="J13" s="10">
        <f>IF(E13="Disk",0,26)</f>
        <v>26</v>
      </c>
      <c r="K13" s="47">
        <f t="shared" si="4"/>
        <v>25.209773996238948</v>
      </c>
      <c r="L13" s="7">
        <f t="shared" si="5"/>
        <v>24.790226003761052</v>
      </c>
      <c r="M13" s="38">
        <f t="shared" si="1"/>
        <v>50.79022600376105</v>
      </c>
      <c r="O13" s="9"/>
    </row>
    <row r="14" spans="2:15" ht="12.75">
      <c r="B14" s="22">
        <v>7</v>
      </c>
      <c r="C14" s="29" t="s">
        <v>218</v>
      </c>
      <c r="D14" s="24">
        <v>40</v>
      </c>
      <c r="E14" s="25" t="s">
        <v>18</v>
      </c>
      <c r="F14" s="26">
        <v>3</v>
      </c>
      <c r="G14" s="15">
        <f t="shared" si="0"/>
        <v>2403</v>
      </c>
      <c r="H14" s="9">
        <f t="shared" si="2"/>
        <v>458</v>
      </c>
      <c r="I14" s="49">
        <f t="shared" si="3"/>
        <v>0.23547557840616967</v>
      </c>
      <c r="J14" s="10">
        <f>IF(E14="Disk",0,24)</f>
        <v>24</v>
      </c>
      <c r="K14" s="47">
        <f t="shared" si="4"/>
        <v>25.57535589011474</v>
      </c>
      <c r="L14" s="7">
        <f t="shared" si="5"/>
        <v>24.42464410988526</v>
      </c>
      <c r="M14" s="38">
        <f t="shared" si="1"/>
        <v>48.424644109885264</v>
      </c>
      <c r="O14" s="9"/>
    </row>
    <row r="15" spans="2:15" ht="12.75">
      <c r="B15" s="22">
        <v>8</v>
      </c>
      <c r="C15" s="23" t="s">
        <v>232</v>
      </c>
      <c r="D15" s="27">
        <v>40</v>
      </c>
      <c r="E15" s="23" t="s">
        <v>18</v>
      </c>
      <c r="F15" s="28">
        <v>5</v>
      </c>
      <c r="G15" s="15">
        <f t="shared" si="0"/>
        <v>2405</v>
      </c>
      <c r="H15" s="9">
        <f t="shared" si="2"/>
        <v>460</v>
      </c>
      <c r="I15" s="49">
        <f t="shared" si="3"/>
        <v>0.2365038560411311</v>
      </c>
      <c r="J15" s="10">
        <f>IF(E15="Disk",0,23)</f>
        <v>23</v>
      </c>
      <c r="K15" s="47">
        <f t="shared" si="4"/>
        <v>25.63113644904979</v>
      </c>
      <c r="L15" s="7">
        <f t="shared" si="5"/>
        <v>24.36886355095021</v>
      </c>
      <c r="M15" s="38">
        <f t="shared" si="1"/>
        <v>47.36886355095021</v>
      </c>
      <c r="O15" s="9"/>
    </row>
    <row r="16" spans="2:15" ht="12.75">
      <c r="B16" s="22">
        <v>9</v>
      </c>
      <c r="C16" s="23" t="s">
        <v>219</v>
      </c>
      <c r="D16" s="27">
        <v>40</v>
      </c>
      <c r="E16" s="25" t="s">
        <v>18</v>
      </c>
      <c r="F16" s="26">
        <v>49</v>
      </c>
      <c r="G16" s="15">
        <f t="shared" si="0"/>
        <v>2449</v>
      </c>
      <c r="H16" s="9">
        <f t="shared" si="2"/>
        <v>504</v>
      </c>
      <c r="I16" s="49">
        <f t="shared" si="3"/>
        <v>0.25912596401028276</v>
      </c>
      <c r="J16" s="10">
        <f>IF(E16="Disk",0,22)</f>
        <v>22</v>
      </c>
      <c r="K16" s="47">
        <f t="shared" si="4"/>
        <v>26.82898329182468</v>
      </c>
      <c r="L16" s="7">
        <f t="shared" si="5"/>
        <v>23.17101670817532</v>
      </c>
      <c r="M16" s="38">
        <f t="shared" si="1"/>
        <v>45.171016708175316</v>
      </c>
      <c r="O16" s="9"/>
    </row>
    <row r="17" spans="2:15" ht="12.75">
      <c r="B17" s="22">
        <v>10</v>
      </c>
      <c r="C17" s="23" t="s">
        <v>220</v>
      </c>
      <c r="D17" s="24">
        <v>42</v>
      </c>
      <c r="E17" s="23" t="s">
        <v>18</v>
      </c>
      <c r="F17" s="28">
        <v>56</v>
      </c>
      <c r="G17" s="15">
        <f t="shared" si="0"/>
        <v>2576</v>
      </c>
      <c r="H17" s="9">
        <f t="shared" si="2"/>
        <v>631</v>
      </c>
      <c r="I17" s="49">
        <f t="shared" si="3"/>
        <v>0.3244215938303342</v>
      </c>
      <c r="J17" s="10">
        <f>IF(E17="Disk",0,21)</f>
        <v>21</v>
      </c>
      <c r="K17" s="47">
        <f t="shared" si="4"/>
        <v>30.019511887656506</v>
      </c>
      <c r="L17" s="7">
        <f t="shared" si="5"/>
        <v>19.980488112343494</v>
      </c>
      <c r="M17" s="38">
        <f t="shared" si="1"/>
        <v>40.980488112343494</v>
      </c>
      <c r="O17" s="9"/>
    </row>
    <row r="18" spans="2:15" ht="12.75">
      <c r="B18" s="22">
        <v>11</v>
      </c>
      <c r="C18" s="23" t="s">
        <v>131</v>
      </c>
      <c r="D18" s="27">
        <v>43</v>
      </c>
      <c r="E18" s="23" t="s">
        <v>18</v>
      </c>
      <c r="F18" s="28">
        <v>32</v>
      </c>
      <c r="G18" s="15">
        <f t="shared" si="0"/>
        <v>2612</v>
      </c>
      <c r="H18" s="9">
        <f t="shared" si="2"/>
        <v>667</v>
      </c>
      <c r="I18" s="49">
        <f t="shared" si="3"/>
        <v>0.3429305912596401</v>
      </c>
      <c r="J18" s="10">
        <f>IF(E18="Disk",0,20)</f>
        <v>20</v>
      </c>
      <c r="K18" s="47">
        <f t="shared" si="4"/>
        <v>30.863975371316357</v>
      </c>
      <c r="L18" s="7">
        <f t="shared" si="5"/>
        <v>19.136024628683643</v>
      </c>
      <c r="M18" s="38">
        <f t="shared" si="1"/>
        <v>39.13602462868364</v>
      </c>
      <c r="O18" s="9"/>
    </row>
    <row r="19" spans="2:15" ht="12.75">
      <c r="B19" s="22">
        <v>12</v>
      </c>
      <c r="C19" s="23" t="s">
        <v>221</v>
      </c>
      <c r="D19" s="27">
        <v>44</v>
      </c>
      <c r="E19" s="23" t="s">
        <v>18</v>
      </c>
      <c r="F19" s="28">
        <v>15</v>
      </c>
      <c r="G19" s="15">
        <f t="shared" si="0"/>
        <v>2655</v>
      </c>
      <c r="H19" s="9">
        <f t="shared" si="2"/>
        <v>710</v>
      </c>
      <c r="I19" s="49">
        <f t="shared" si="3"/>
        <v>0.36503856041131105</v>
      </c>
      <c r="J19" s="10">
        <f>IF(E19="Disk",0,19)</f>
        <v>19</v>
      </c>
      <c r="K19" s="47">
        <f t="shared" si="4"/>
        <v>31.843303866629963</v>
      </c>
      <c r="L19" s="7">
        <f t="shared" si="5"/>
        <v>18.156696133370037</v>
      </c>
      <c r="M19" s="38">
        <f t="shared" si="1"/>
        <v>37.15669613337003</v>
      </c>
      <c r="O19" s="9"/>
    </row>
    <row r="20" spans="2:15" ht="12.75">
      <c r="B20" s="22">
        <v>13</v>
      </c>
      <c r="C20" s="23" t="s">
        <v>106</v>
      </c>
      <c r="D20" s="24">
        <v>44</v>
      </c>
      <c r="E20" s="25" t="s">
        <v>18</v>
      </c>
      <c r="F20" s="26">
        <v>29</v>
      </c>
      <c r="G20" s="15">
        <f t="shared" si="0"/>
        <v>2669</v>
      </c>
      <c r="H20" s="9">
        <f t="shared" si="2"/>
        <v>724</v>
      </c>
      <c r="I20" s="49">
        <f t="shared" si="3"/>
        <v>0.3722365038560411</v>
      </c>
      <c r="J20" s="10">
        <f>IF(E20="Disk",0,18)</f>
        <v>18</v>
      </c>
      <c r="K20" s="47">
        <f t="shared" si="4"/>
        <v>32.1557193744597</v>
      </c>
      <c r="L20" s="7">
        <f t="shared" si="5"/>
        <v>17.8442806255403</v>
      </c>
      <c r="M20" s="38">
        <f t="shared" si="1"/>
        <v>35.8442806255403</v>
      </c>
      <c r="O20" s="9"/>
    </row>
    <row r="21" spans="2:15" ht="12.75">
      <c r="B21" s="22">
        <v>14</v>
      </c>
      <c r="C21" s="23" t="s">
        <v>101</v>
      </c>
      <c r="D21" s="27">
        <v>46</v>
      </c>
      <c r="E21" s="23" t="s">
        <v>18</v>
      </c>
      <c r="F21" s="28">
        <v>51</v>
      </c>
      <c r="G21" s="15">
        <f t="shared" si="0"/>
        <v>2811</v>
      </c>
      <c r="H21" s="9">
        <f t="shared" si="2"/>
        <v>866</v>
      </c>
      <c r="I21" s="49">
        <f t="shared" si="3"/>
        <v>0.4452442159383033</v>
      </c>
      <c r="J21" s="10">
        <f>IF(E21="Disk",0,17)</f>
        <v>17</v>
      </c>
      <c r="K21" s="47">
        <f t="shared" si="4"/>
        <v>35.168017981079196</v>
      </c>
      <c r="L21" s="7">
        <f t="shared" si="5"/>
        <v>14.831982018920804</v>
      </c>
      <c r="M21" s="38">
        <f t="shared" si="1"/>
        <v>31.831982018920804</v>
      </c>
      <c r="O21" s="9"/>
    </row>
    <row r="22" spans="2:15" ht="12.75">
      <c r="B22" s="22">
        <v>15</v>
      </c>
      <c r="C22" s="23" t="s">
        <v>171</v>
      </c>
      <c r="D22" s="27">
        <v>47</v>
      </c>
      <c r="E22" s="23" t="s">
        <v>18</v>
      </c>
      <c r="F22" s="28">
        <v>1</v>
      </c>
      <c r="G22" s="15">
        <f t="shared" si="0"/>
        <v>2821</v>
      </c>
      <c r="H22" s="9">
        <f t="shared" si="2"/>
        <v>876</v>
      </c>
      <c r="I22" s="49">
        <f t="shared" si="3"/>
        <v>0.4503856041131105</v>
      </c>
      <c r="J22" s="10">
        <f>IF(E22="Disk",0,16)</f>
        <v>16</v>
      </c>
      <c r="K22" s="47">
        <f t="shared" si="4"/>
        <v>35.370483775832334</v>
      </c>
      <c r="L22" s="7">
        <f t="shared" si="5"/>
        <v>14.629516224167666</v>
      </c>
      <c r="M22" s="38">
        <f t="shared" si="1"/>
        <v>30.629516224167666</v>
      </c>
      <c r="O22" s="9"/>
    </row>
    <row r="23" spans="2:15" ht="12.75">
      <c r="B23" s="22">
        <v>16</v>
      </c>
      <c r="C23" s="23" t="s">
        <v>222</v>
      </c>
      <c r="D23" s="27">
        <v>49</v>
      </c>
      <c r="E23" s="23" t="s">
        <v>18</v>
      </c>
      <c r="F23" s="28">
        <v>43</v>
      </c>
      <c r="G23" s="15">
        <f t="shared" si="0"/>
        <v>2983</v>
      </c>
      <c r="H23" s="9">
        <f t="shared" si="2"/>
        <v>1038</v>
      </c>
      <c r="I23" s="49">
        <f t="shared" si="3"/>
        <v>0.5336760925449872</v>
      </c>
      <c r="J23" s="10">
        <f>IF(E23="Disk",0,15)</f>
        <v>15</v>
      </c>
      <c r="K23" s="47">
        <f t="shared" si="4"/>
        <v>38.50238421712014</v>
      </c>
      <c r="L23" s="7">
        <f t="shared" si="5"/>
        <v>11.497615782879862</v>
      </c>
      <c r="M23" s="38">
        <f t="shared" si="1"/>
        <v>26.497615782879862</v>
      </c>
      <c r="O23" s="9"/>
    </row>
    <row r="24" spans="2:15" ht="12.75">
      <c r="B24" s="22">
        <v>17</v>
      </c>
      <c r="C24" s="23" t="s">
        <v>223</v>
      </c>
      <c r="D24" s="24">
        <v>49</v>
      </c>
      <c r="E24" s="25" t="s">
        <v>18</v>
      </c>
      <c r="F24" s="26">
        <v>52</v>
      </c>
      <c r="G24" s="15">
        <f t="shared" si="0"/>
        <v>2992</v>
      </c>
      <c r="H24" s="9">
        <f t="shared" si="2"/>
        <v>1047</v>
      </c>
      <c r="I24" s="49">
        <f t="shared" si="3"/>
        <v>0.5383033419023137</v>
      </c>
      <c r="J24" s="10">
        <f>IF(E24="Disk",0,14)</f>
        <v>14</v>
      </c>
      <c r="K24" s="47">
        <f t="shared" si="4"/>
        <v>38.66894181174033</v>
      </c>
      <c r="L24" s="7">
        <f t="shared" si="5"/>
        <v>11.331058188259668</v>
      </c>
      <c r="M24" s="38">
        <f t="shared" si="1"/>
        <v>25.331058188259668</v>
      </c>
      <c r="O24" s="9"/>
    </row>
    <row r="25" spans="2:15" ht="12.75">
      <c r="B25" s="22">
        <v>18</v>
      </c>
      <c r="C25" s="23" t="s">
        <v>224</v>
      </c>
      <c r="D25" s="27">
        <v>57</v>
      </c>
      <c r="E25" s="23" t="s">
        <v>18</v>
      </c>
      <c r="F25" s="28">
        <v>5</v>
      </c>
      <c r="G25" s="15">
        <f t="shared" si="0"/>
        <v>3425</v>
      </c>
      <c r="H25" s="9">
        <f t="shared" si="2"/>
        <v>1480</v>
      </c>
      <c r="I25" s="49">
        <f t="shared" si="3"/>
        <v>0.7609254498714653</v>
      </c>
      <c r="J25" s="10">
        <f>IF(E25="Disk",0,13)</f>
        <v>13</v>
      </c>
      <c r="K25" s="47">
        <f t="shared" si="4"/>
        <v>45.974795325248756</v>
      </c>
      <c r="L25" s="7">
        <f t="shared" si="5"/>
        <v>4.025204674751244</v>
      </c>
      <c r="M25" s="38">
        <f t="shared" si="1"/>
        <v>17.025204674751244</v>
      </c>
      <c r="O25" s="9"/>
    </row>
    <row r="26" spans="2:15" ht="12.75">
      <c r="B26" s="22">
        <v>19</v>
      </c>
      <c r="C26" s="23" t="s">
        <v>225</v>
      </c>
      <c r="D26" s="24">
        <v>69</v>
      </c>
      <c r="E26" s="25" t="s">
        <v>18</v>
      </c>
      <c r="F26" s="26">
        <v>29</v>
      </c>
      <c r="G26" s="15">
        <f t="shared" si="0"/>
        <v>4169</v>
      </c>
      <c r="H26" s="9">
        <f t="shared" si="2"/>
        <v>2224</v>
      </c>
      <c r="I26" s="49">
        <f t="shared" si="3"/>
        <v>1.1434447300771209</v>
      </c>
      <c r="J26" s="10">
        <f>IF(E26="Disk",0,12)</f>
        <v>12</v>
      </c>
      <c r="K26" s="47">
        <f t="shared" si="4"/>
        <v>56.358099340958404</v>
      </c>
      <c r="L26" s="7">
        <f t="shared" si="5"/>
        <v>0</v>
      </c>
      <c r="M26" s="38">
        <f t="shared" si="1"/>
        <v>12</v>
      </c>
      <c r="O26" s="9"/>
    </row>
    <row r="27" spans="2:15" ht="12.75">
      <c r="B27" s="22">
        <v>20</v>
      </c>
      <c r="C27" s="23" t="s">
        <v>107</v>
      </c>
      <c r="D27" s="27">
        <v>70</v>
      </c>
      <c r="E27" s="23" t="s">
        <v>18</v>
      </c>
      <c r="F27" s="28">
        <v>34</v>
      </c>
      <c r="G27" s="15">
        <f t="shared" si="0"/>
        <v>4234</v>
      </c>
      <c r="H27" s="9">
        <f t="shared" si="2"/>
        <v>2289</v>
      </c>
      <c r="I27" s="49">
        <f t="shared" si="3"/>
        <v>1.1768637532133677</v>
      </c>
      <c r="J27" s="10">
        <f>IF(E27="Disk",0,11)</f>
        <v>11</v>
      </c>
      <c r="K27" s="47">
        <f t="shared" si="4"/>
        <v>57.175746441548476</v>
      </c>
      <c r="L27" s="7">
        <f t="shared" si="5"/>
        <v>0</v>
      </c>
      <c r="M27" s="38">
        <f t="shared" si="1"/>
        <v>11</v>
      </c>
      <c r="O27" s="9"/>
    </row>
    <row r="28" spans="2:15" ht="12.75">
      <c r="B28" s="22">
        <v>21</v>
      </c>
      <c r="C28" s="23" t="s">
        <v>100</v>
      </c>
      <c r="D28" s="24"/>
      <c r="E28" s="25" t="s">
        <v>31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0</v>
      </c>
      <c r="K28" s="47">
        <f t="shared" si="4"/>
        <v>50</v>
      </c>
      <c r="L28" s="7">
        <f t="shared" si="5"/>
        <v>0</v>
      </c>
      <c r="M28" s="38">
        <f t="shared" si="1"/>
        <v>0</v>
      </c>
      <c r="O28" s="9"/>
    </row>
    <row r="29" spans="2:15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  <c r="O29" s="9"/>
    </row>
    <row r="30" spans="2:15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  <c r="O30" s="9"/>
    </row>
    <row r="31" spans="2:15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  <c r="O31" s="9"/>
    </row>
    <row r="32" spans="2:15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  <c r="O32" s="9"/>
    </row>
    <row r="33" spans="2:15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  <c r="O33" s="9"/>
    </row>
    <row r="34" spans="2:15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  <c r="O34" s="9"/>
    </row>
    <row r="35" spans="2:15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  <c r="O35" s="9"/>
    </row>
    <row r="36" spans="2:15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  <c r="O36" s="9"/>
    </row>
    <row r="37" spans="2:15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  <c r="O37" s="9"/>
    </row>
    <row r="38" spans="2:15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  <c r="O38" s="9"/>
    </row>
    <row r="39" spans="2:15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  <c r="O39" s="9"/>
    </row>
    <row r="40" spans="2:15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  <c r="O40" s="9"/>
    </row>
    <row r="41" spans="2:15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  <c r="O41" s="9"/>
    </row>
    <row r="42" spans="2:15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  <c r="O42" s="9"/>
    </row>
    <row r="43" spans="2:15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  <c r="O43" s="9"/>
    </row>
    <row r="44" spans="2:15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  <c r="O44" s="9"/>
    </row>
    <row r="45" spans="2:15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  <c r="O45" s="9"/>
    </row>
    <row r="46" spans="2:15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  <c r="O46" s="9"/>
    </row>
    <row r="47" spans="2:15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  <c r="O47" s="9"/>
    </row>
    <row r="48" spans="2:15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  <c r="O48" s="9"/>
    </row>
    <row r="49" spans="2:15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  <c r="O49" s="9"/>
    </row>
    <row r="50" spans="2:15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  <c r="O50" s="9"/>
    </row>
    <row r="51" spans="2:15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  <c r="O51" s="9"/>
    </row>
    <row r="52" spans="2:15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  <c r="O52" s="9"/>
    </row>
    <row r="53" spans="2:15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  <c r="O53" s="9"/>
    </row>
    <row r="54" spans="2:15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  <c r="O54" s="9"/>
    </row>
    <row r="55" spans="2:15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  <c r="O55" s="9"/>
    </row>
    <row r="56" spans="2:15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  <c r="O56" s="9"/>
    </row>
    <row r="57" spans="2:15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  <c r="O57" s="11"/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C146"/>
  <sheetViews>
    <sheetView workbookViewId="0" topLeftCell="A1">
      <selection activeCell="B2" sqref="B2:G2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2.28125" style="0" bestFit="1" customWidth="1"/>
    <col min="4" max="4" width="16.421875" style="0" bestFit="1" customWidth="1"/>
    <col min="5" max="5" width="13.8515625" style="0" bestFit="1" customWidth="1"/>
    <col min="6" max="6" width="9.57421875" style="0" bestFit="1" customWidth="1"/>
    <col min="7" max="7" width="8.421875" style="0" bestFit="1" customWidth="1"/>
    <col min="8" max="8" width="9.140625" style="0" bestFit="1" customWidth="1"/>
    <col min="9" max="9" width="12.140625" style="0" bestFit="1" customWidth="1"/>
    <col min="10" max="10" width="9.57421875" style="0" bestFit="1" customWidth="1"/>
    <col min="11" max="20" width="9.57421875" style="0" hidden="1" customWidth="1"/>
    <col min="21" max="23" width="7.421875" style="0" hidden="1" customWidth="1"/>
    <col min="24" max="26" width="14.421875" style="0" hidden="1" customWidth="1"/>
    <col min="27" max="27" width="11.28125" style="0" customWidth="1"/>
    <col min="28" max="28" width="14.421875" style="0" bestFit="1" customWidth="1"/>
    <col min="29" max="29" width="8.7109375" style="0" bestFit="1" customWidth="1"/>
    <col min="30" max="30" width="9.00390625" style="0" bestFit="1" customWidth="1"/>
    <col min="31" max="32" width="9.8515625" style="0" customWidth="1"/>
  </cols>
  <sheetData>
    <row r="2" spans="2:7" ht="20.25">
      <c r="B2" s="137" t="s">
        <v>157</v>
      </c>
      <c r="C2" s="137"/>
      <c r="D2" s="137"/>
      <c r="E2" s="137"/>
      <c r="F2" s="137"/>
      <c r="G2" s="137"/>
    </row>
    <row r="4" spans="2:3" ht="18">
      <c r="B4" s="138" t="s">
        <v>49</v>
      </c>
      <c r="C4" s="138"/>
    </row>
    <row r="5" spans="2:3" ht="15.75">
      <c r="B5" s="101" t="s">
        <v>113</v>
      </c>
      <c r="C5" s="101"/>
    </row>
    <row r="6" ht="13.5" thickBot="1"/>
    <row r="7" spans="2:29" ht="12.75">
      <c r="B7" s="68"/>
      <c r="C7" s="69"/>
      <c r="D7" s="70" t="s">
        <v>50</v>
      </c>
      <c r="E7" s="71" t="s">
        <v>51</v>
      </c>
      <c r="F7" s="70" t="s">
        <v>52</v>
      </c>
      <c r="G7" s="71" t="s">
        <v>53</v>
      </c>
      <c r="H7" s="70" t="s">
        <v>54</v>
      </c>
      <c r="I7" s="71" t="s">
        <v>55</v>
      </c>
      <c r="J7" s="70" t="s">
        <v>56</v>
      </c>
      <c r="K7" s="70" t="s">
        <v>67</v>
      </c>
      <c r="L7" s="70" t="s">
        <v>62</v>
      </c>
      <c r="M7" s="70"/>
      <c r="N7" s="70"/>
      <c r="O7" s="70" t="s">
        <v>63</v>
      </c>
      <c r="P7" s="70"/>
      <c r="Q7" s="70"/>
      <c r="R7" s="70" t="s">
        <v>64</v>
      </c>
      <c r="S7" s="70"/>
      <c r="T7" s="70"/>
      <c r="U7" s="70" t="s">
        <v>65</v>
      </c>
      <c r="V7" s="70"/>
      <c r="W7" s="70"/>
      <c r="X7" s="70" t="s">
        <v>66</v>
      </c>
      <c r="Y7" s="70"/>
      <c r="Z7" s="70"/>
      <c r="AA7" s="71" t="s">
        <v>68</v>
      </c>
      <c r="AB7" s="71" t="s">
        <v>58</v>
      </c>
      <c r="AC7" s="72" t="s">
        <v>57</v>
      </c>
    </row>
    <row r="8" spans="2:29" ht="13.5" thickBot="1">
      <c r="B8" s="73" t="s">
        <v>1</v>
      </c>
      <c r="C8" s="74" t="s">
        <v>0</v>
      </c>
      <c r="D8" s="84" t="s">
        <v>60</v>
      </c>
      <c r="E8" s="85" t="s">
        <v>59</v>
      </c>
      <c r="F8" s="84" t="s">
        <v>132</v>
      </c>
      <c r="G8" s="85" t="s">
        <v>145</v>
      </c>
      <c r="H8" s="84" t="s">
        <v>146</v>
      </c>
      <c r="I8" s="86" t="s">
        <v>205</v>
      </c>
      <c r="J8" s="84" t="s">
        <v>61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86" t="s">
        <v>245</v>
      </c>
      <c r="AC8" s="88"/>
    </row>
    <row r="9" spans="2:29" ht="12.75">
      <c r="B9" s="20">
        <v>1</v>
      </c>
      <c r="C9" s="18" t="s">
        <v>82</v>
      </c>
      <c r="D9" s="65">
        <v>100</v>
      </c>
      <c r="E9" s="56"/>
      <c r="F9" s="65">
        <v>73</v>
      </c>
      <c r="G9" s="56">
        <v>100</v>
      </c>
      <c r="H9" s="65">
        <v>65</v>
      </c>
      <c r="I9" s="56">
        <v>74</v>
      </c>
      <c r="J9" s="65">
        <v>87</v>
      </c>
      <c r="K9" s="53">
        <f aca="true" t="shared" si="0" ref="K9:K49">COUNT(D9:J9)</f>
        <v>6</v>
      </c>
      <c r="L9" s="53">
        <f aca="true" t="shared" si="1" ref="L9:L49">LARGE(D9:J9,1)</f>
        <v>100</v>
      </c>
      <c r="M9" s="53" t="str">
        <f aca="true" t="shared" si="2" ref="M9:M49">IF(K9&gt;0,"ja","nei")</f>
        <v>ja</v>
      </c>
      <c r="N9" s="53">
        <f aca="true" t="shared" si="3" ref="N9:N49">IF(M9="ja",L9,0)</f>
        <v>100</v>
      </c>
      <c r="O9" s="53">
        <f aca="true" t="shared" si="4" ref="O9:O49">LARGE(D9:J9,2)</f>
        <v>100</v>
      </c>
      <c r="P9" s="53" t="str">
        <f aca="true" t="shared" si="5" ref="P9:P49">IF(K9&gt;1,"ja","nei")</f>
        <v>ja</v>
      </c>
      <c r="Q9" s="53">
        <f aca="true" t="shared" si="6" ref="Q9:Q49">IF(P9="ja",O9,0)</f>
        <v>100</v>
      </c>
      <c r="R9" s="53">
        <f aca="true" t="shared" si="7" ref="R9:R49">LARGE(D9:J9,3)</f>
        <v>87</v>
      </c>
      <c r="S9" s="53" t="str">
        <f aca="true" t="shared" si="8" ref="S9:S49">IF(K9&gt;2,"ja","nei")</f>
        <v>ja</v>
      </c>
      <c r="T9" s="53">
        <f aca="true" t="shared" si="9" ref="T9:T49">IF(S9="ja",R9,0)</f>
        <v>87</v>
      </c>
      <c r="U9" s="53">
        <f aca="true" t="shared" si="10" ref="U9:U49">LARGE(D9:J9,4)</f>
        <v>74</v>
      </c>
      <c r="V9" s="53" t="str">
        <f aca="true" t="shared" si="11" ref="V9:V49">IF(K9&gt;3,"ja","nei")</f>
        <v>ja</v>
      </c>
      <c r="W9" s="53">
        <f aca="true" t="shared" si="12" ref="W9:W49">IF(V9="ja",U9,0)</f>
        <v>74</v>
      </c>
      <c r="X9" s="53">
        <f aca="true" t="shared" si="13" ref="X9:X49">LARGE(D9:J9,5)</f>
        <v>73</v>
      </c>
      <c r="Y9" s="53" t="str">
        <f aca="true" t="shared" si="14" ref="Y9:Y49">IF(K9&gt;4,"ja","nei")</f>
        <v>ja</v>
      </c>
      <c r="Z9" s="53">
        <f aca="true" t="shared" si="15" ref="Z9:Z49">IF(Y9="ja",X9,0)</f>
        <v>73</v>
      </c>
      <c r="AA9" s="56">
        <f aca="true" t="shared" si="16" ref="AA9:AA49">SUM(Z9+W9+T9+Q9+N9)</f>
        <v>434</v>
      </c>
      <c r="AB9" s="56">
        <v>100</v>
      </c>
      <c r="AC9" s="59">
        <f aca="true" t="shared" si="17" ref="AC9:AC49">AA9+AB9</f>
        <v>534</v>
      </c>
    </row>
    <row r="10" spans="2:29" ht="12.75">
      <c r="B10" s="27">
        <v>2</v>
      </c>
      <c r="C10" s="22" t="s">
        <v>4</v>
      </c>
      <c r="D10" s="66">
        <v>77</v>
      </c>
      <c r="E10" s="57"/>
      <c r="F10" s="66"/>
      <c r="G10" s="57">
        <v>65</v>
      </c>
      <c r="H10" s="66">
        <v>100</v>
      </c>
      <c r="I10" s="57">
        <v>100</v>
      </c>
      <c r="J10" s="66">
        <v>100</v>
      </c>
      <c r="K10" s="53">
        <f t="shared" si="0"/>
        <v>5</v>
      </c>
      <c r="L10" s="53">
        <f t="shared" si="1"/>
        <v>100</v>
      </c>
      <c r="M10" s="53" t="str">
        <f t="shared" si="2"/>
        <v>ja</v>
      </c>
      <c r="N10" s="53">
        <f t="shared" si="3"/>
        <v>100</v>
      </c>
      <c r="O10" s="53">
        <f t="shared" si="4"/>
        <v>100</v>
      </c>
      <c r="P10" s="53" t="str">
        <f t="shared" si="5"/>
        <v>ja</v>
      </c>
      <c r="Q10" s="53">
        <f t="shared" si="6"/>
        <v>100</v>
      </c>
      <c r="R10" s="53">
        <f t="shared" si="7"/>
        <v>100</v>
      </c>
      <c r="S10" s="53" t="str">
        <f t="shared" si="8"/>
        <v>ja</v>
      </c>
      <c r="T10" s="53">
        <f t="shared" si="9"/>
        <v>100</v>
      </c>
      <c r="U10" s="53">
        <f t="shared" si="10"/>
        <v>77</v>
      </c>
      <c r="V10" s="53" t="str">
        <f t="shared" si="11"/>
        <v>ja</v>
      </c>
      <c r="W10" s="53">
        <f t="shared" si="12"/>
        <v>77</v>
      </c>
      <c r="X10" s="53">
        <f t="shared" si="13"/>
        <v>65</v>
      </c>
      <c r="Y10" s="53" t="str">
        <f t="shared" si="14"/>
        <v>ja</v>
      </c>
      <c r="Z10" s="53">
        <f t="shared" si="15"/>
        <v>65</v>
      </c>
      <c r="AA10" s="57">
        <f t="shared" si="16"/>
        <v>442</v>
      </c>
      <c r="AB10" s="57"/>
      <c r="AC10" s="60">
        <f t="shared" si="17"/>
        <v>442</v>
      </c>
    </row>
    <row r="11" spans="2:29" ht="12.75">
      <c r="B11" s="27">
        <v>3</v>
      </c>
      <c r="C11" s="22" t="s">
        <v>3</v>
      </c>
      <c r="D11" s="66">
        <v>81</v>
      </c>
      <c r="E11" s="57">
        <v>100</v>
      </c>
      <c r="F11" s="66"/>
      <c r="G11" s="57">
        <v>42</v>
      </c>
      <c r="H11" s="66">
        <v>60</v>
      </c>
      <c r="I11" s="57">
        <v>63</v>
      </c>
      <c r="J11" s="66">
        <v>56</v>
      </c>
      <c r="K11" s="53">
        <f t="shared" si="0"/>
        <v>6</v>
      </c>
      <c r="L11" s="53">
        <f t="shared" si="1"/>
        <v>100</v>
      </c>
      <c r="M11" s="53" t="str">
        <f t="shared" si="2"/>
        <v>ja</v>
      </c>
      <c r="N11" s="53">
        <f t="shared" si="3"/>
        <v>100</v>
      </c>
      <c r="O11" s="53">
        <f t="shared" si="4"/>
        <v>81</v>
      </c>
      <c r="P11" s="53" t="str">
        <f t="shared" si="5"/>
        <v>ja</v>
      </c>
      <c r="Q11" s="53">
        <f t="shared" si="6"/>
        <v>81</v>
      </c>
      <c r="R11" s="53">
        <f t="shared" si="7"/>
        <v>63</v>
      </c>
      <c r="S11" s="53" t="str">
        <f t="shared" si="8"/>
        <v>ja</v>
      </c>
      <c r="T11" s="53">
        <f t="shared" si="9"/>
        <v>63</v>
      </c>
      <c r="U11" s="53">
        <f t="shared" si="10"/>
        <v>60</v>
      </c>
      <c r="V11" s="53" t="str">
        <f t="shared" si="11"/>
        <v>ja</v>
      </c>
      <c r="W11" s="53">
        <f t="shared" si="12"/>
        <v>60</v>
      </c>
      <c r="X11" s="53">
        <f t="shared" si="13"/>
        <v>56</v>
      </c>
      <c r="Y11" s="53" t="str">
        <f t="shared" si="14"/>
        <v>ja</v>
      </c>
      <c r="Z11" s="53">
        <f t="shared" si="15"/>
        <v>56</v>
      </c>
      <c r="AA11" s="57">
        <f t="shared" si="16"/>
        <v>360</v>
      </c>
      <c r="AB11" s="57">
        <v>80</v>
      </c>
      <c r="AC11" s="60">
        <f t="shared" si="17"/>
        <v>440</v>
      </c>
    </row>
    <row r="12" spans="2:29" ht="12.75">
      <c r="B12" s="27">
        <v>4</v>
      </c>
      <c r="C12" s="22" t="s">
        <v>16</v>
      </c>
      <c r="D12" s="66">
        <v>26</v>
      </c>
      <c r="E12" s="57">
        <v>64</v>
      </c>
      <c r="F12" s="66">
        <v>63</v>
      </c>
      <c r="G12" s="57">
        <v>51</v>
      </c>
      <c r="H12" s="66">
        <v>77</v>
      </c>
      <c r="I12" s="57">
        <v>71</v>
      </c>
      <c r="J12" s="66">
        <v>47</v>
      </c>
      <c r="K12" s="53">
        <f t="shared" si="0"/>
        <v>7</v>
      </c>
      <c r="L12" s="53">
        <f t="shared" si="1"/>
        <v>77</v>
      </c>
      <c r="M12" s="53" t="str">
        <f t="shared" si="2"/>
        <v>ja</v>
      </c>
      <c r="N12" s="53">
        <f t="shared" si="3"/>
        <v>77</v>
      </c>
      <c r="O12" s="53">
        <f t="shared" si="4"/>
        <v>71</v>
      </c>
      <c r="P12" s="53" t="str">
        <f t="shared" si="5"/>
        <v>ja</v>
      </c>
      <c r="Q12" s="53">
        <f t="shared" si="6"/>
        <v>71</v>
      </c>
      <c r="R12" s="53">
        <f t="shared" si="7"/>
        <v>64</v>
      </c>
      <c r="S12" s="53" t="str">
        <f t="shared" si="8"/>
        <v>ja</v>
      </c>
      <c r="T12" s="53">
        <f t="shared" si="9"/>
        <v>64</v>
      </c>
      <c r="U12" s="53">
        <f t="shared" si="10"/>
        <v>63</v>
      </c>
      <c r="V12" s="53" t="str">
        <f t="shared" si="11"/>
        <v>ja</v>
      </c>
      <c r="W12" s="53">
        <f t="shared" si="12"/>
        <v>63</v>
      </c>
      <c r="X12" s="53">
        <f t="shared" si="13"/>
        <v>51</v>
      </c>
      <c r="Y12" s="53" t="str">
        <f t="shared" si="14"/>
        <v>ja</v>
      </c>
      <c r="Z12" s="53">
        <f t="shared" si="15"/>
        <v>51</v>
      </c>
      <c r="AA12" s="57">
        <f t="shared" si="16"/>
        <v>326</v>
      </c>
      <c r="AB12" s="57">
        <v>65</v>
      </c>
      <c r="AC12" s="60">
        <f t="shared" si="17"/>
        <v>391</v>
      </c>
    </row>
    <row r="13" spans="2:29" ht="12.75">
      <c r="B13" s="27">
        <v>5</v>
      </c>
      <c r="C13" s="22" t="s">
        <v>8</v>
      </c>
      <c r="D13" s="66">
        <v>69</v>
      </c>
      <c r="E13" s="57">
        <v>68</v>
      </c>
      <c r="F13" s="66">
        <v>67</v>
      </c>
      <c r="G13" s="57">
        <v>62</v>
      </c>
      <c r="H13" s="66"/>
      <c r="I13" s="57">
        <v>65</v>
      </c>
      <c r="J13" s="66">
        <v>68</v>
      </c>
      <c r="K13" s="53">
        <f t="shared" si="0"/>
        <v>6</v>
      </c>
      <c r="L13" s="53">
        <f t="shared" si="1"/>
        <v>69</v>
      </c>
      <c r="M13" s="53" t="str">
        <f t="shared" si="2"/>
        <v>ja</v>
      </c>
      <c r="N13" s="53">
        <f t="shared" si="3"/>
        <v>69</v>
      </c>
      <c r="O13" s="53">
        <f t="shared" si="4"/>
        <v>68</v>
      </c>
      <c r="P13" s="53" t="str">
        <f t="shared" si="5"/>
        <v>ja</v>
      </c>
      <c r="Q13" s="53">
        <f t="shared" si="6"/>
        <v>68</v>
      </c>
      <c r="R13" s="53">
        <f t="shared" si="7"/>
        <v>68</v>
      </c>
      <c r="S13" s="53" t="str">
        <f t="shared" si="8"/>
        <v>ja</v>
      </c>
      <c r="T13" s="53">
        <f t="shared" si="9"/>
        <v>68</v>
      </c>
      <c r="U13" s="53">
        <f t="shared" si="10"/>
        <v>67</v>
      </c>
      <c r="V13" s="53" t="str">
        <f t="shared" si="11"/>
        <v>ja</v>
      </c>
      <c r="W13" s="53">
        <f t="shared" si="12"/>
        <v>67</v>
      </c>
      <c r="X13" s="53">
        <f t="shared" si="13"/>
        <v>65</v>
      </c>
      <c r="Y13" s="53" t="str">
        <f t="shared" si="14"/>
        <v>ja</v>
      </c>
      <c r="Z13" s="53">
        <f t="shared" si="15"/>
        <v>65</v>
      </c>
      <c r="AA13" s="57">
        <f t="shared" si="16"/>
        <v>337</v>
      </c>
      <c r="AB13" s="57"/>
      <c r="AC13" s="60">
        <f t="shared" si="17"/>
        <v>337</v>
      </c>
    </row>
    <row r="14" spans="2:29" ht="12.75">
      <c r="B14" s="27">
        <v>6</v>
      </c>
      <c r="C14" s="22" t="s">
        <v>11</v>
      </c>
      <c r="D14" s="66">
        <v>53</v>
      </c>
      <c r="E14" s="57">
        <v>54</v>
      </c>
      <c r="F14" s="66">
        <v>77</v>
      </c>
      <c r="G14" s="57">
        <v>73</v>
      </c>
      <c r="H14" s="66">
        <v>57</v>
      </c>
      <c r="I14" s="57"/>
      <c r="J14" s="66"/>
      <c r="K14" s="53">
        <f t="shared" si="0"/>
        <v>5</v>
      </c>
      <c r="L14" s="53">
        <f t="shared" si="1"/>
        <v>77</v>
      </c>
      <c r="M14" s="53" t="str">
        <f t="shared" si="2"/>
        <v>ja</v>
      </c>
      <c r="N14" s="53">
        <f t="shared" si="3"/>
        <v>77</v>
      </c>
      <c r="O14" s="53">
        <f t="shared" si="4"/>
        <v>73</v>
      </c>
      <c r="P14" s="53" t="str">
        <f t="shared" si="5"/>
        <v>ja</v>
      </c>
      <c r="Q14" s="53">
        <f t="shared" si="6"/>
        <v>73</v>
      </c>
      <c r="R14" s="53">
        <f t="shared" si="7"/>
        <v>57</v>
      </c>
      <c r="S14" s="53" t="str">
        <f t="shared" si="8"/>
        <v>ja</v>
      </c>
      <c r="T14" s="53">
        <f t="shared" si="9"/>
        <v>57</v>
      </c>
      <c r="U14" s="53">
        <f t="shared" si="10"/>
        <v>54</v>
      </c>
      <c r="V14" s="53" t="str">
        <f t="shared" si="11"/>
        <v>ja</v>
      </c>
      <c r="W14" s="53">
        <f t="shared" si="12"/>
        <v>54</v>
      </c>
      <c r="X14" s="53">
        <f t="shared" si="13"/>
        <v>53</v>
      </c>
      <c r="Y14" s="53" t="str">
        <f t="shared" si="14"/>
        <v>ja</v>
      </c>
      <c r="Z14" s="53">
        <f t="shared" si="15"/>
        <v>53</v>
      </c>
      <c r="AA14" s="57">
        <f t="shared" si="16"/>
        <v>314</v>
      </c>
      <c r="AB14" s="57"/>
      <c r="AC14" s="60">
        <f t="shared" si="17"/>
        <v>314</v>
      </c>
    </row>
    <row r="15" spans="2:29" ht="12.75">
      <c r="B15" s="27">
        <v>7</v>
      </c>
      <c r="C15" s="99" t="s">
        <v>135</v>
      </c>
      <c r="D15" s="66"/>
      <c r="E15" s="57"/>
      <c r="F15" s="66"/>
      <c r="G15" s="57"/>
      <c r="H15" s="66">
        <v>69</v>
      </c>
      <c r="I15" s="57">
        <v>67</v>
      </c>
      <c r="J15" s="66">
        <v>64</v>
      </c>
      <c r="K15" s="53">
        <f t="shared" si="0"/>
        <v>3</v>
      </c>
      <c r="L15" s="53">
        <f t="shared" si="1"/>
        <v>69</v>
      </c>
      <c r="M15" s="53" t="str">
        <f t="shared" si="2"/>
        <v>ja</v>
      </c>
      <c r="N15" s="53">
        <f t="shared" si="3"/>
        <v>69</v>
      </c>
      <c r="O15" s="53">
        <f t="shared" si="4"/>
        <v>67</v>
      </c>
      <c r="P15" s="53" t="str">
        <f t="shared" si="5"/>
        <v>ja</v>
      </c>
      <c r="Q15" s="53">
        <f t="shared" si="6"/>
        <v>67</v>
      </c>
      <c r="R15" s="53">
        <f t="shared" si="7"/>
        <v>64</v>
      </c>
      <c r="S15" s="53" t="str">
        <f t="shared" si="8"/>
        <v>ja</v>
      </c>
      <c r="T15" s="53">
        <f t="shared" si="9"/>
        <v>64</v>
      </c>
      <c r="U15" s="53" t="e">
        <f t="shared" si="10"/>
        <v>#NUM!</v>
      </c>
      <c r="V15" s="53" t="str">
        <f t="shared" si="11"/>
        <v>nei</v>
      </c>
      <c r="W15" s="53">
        <f t="shared" si="12"/>
        <v>0</v>
      </c>
      <c r="X15" s="53" t="e">
        <f t="shared" si="13"/>
        <v>#NUM!</v>
      </c>
      <c r="Y15" s="53" t="str">
        <f t="shared" si="14"/>
        <v>nei</v>
      </c>
      <c r="Z15" s="53">
        <f t="shared" si="15"/>
        <v>0</v>
      </c>
      <c r="AA15" s="57">
        <f t="shared" si="16"/>
        <v>200</v>
      </c>
      <c r="AB15" s="57">
        <v>48</v>
      </c>
      <c r="AC15" s="60">
        <f t="shared" si="17"/>
        <v>248</v>
      </c>
    </row>
    <row r="16" spans="2:29" ht="12.75">
      <c r="B16" s="27">
        <v>8</v>
      </c>
      <c r="C16" s="22" t="s">
        <v>134</v>
      </c>
      <c r="D16" s="66"/>
      <c r="E16" s="57"/>
      <c r="F16" s="66"/>
      <c r="G16" s="57"/>
      <c r="H16" s="66"/>
      <c r="I16" s="57">
        <v>86</v>
      </c>
      <c r="J16" s="66">
        <v>61</v>
      </c>
      <c r="K16" s="53">
        <f t="shared" si="0"/>
        <v>2</v>
      </c>
      <c r="L16" s="53">
        <f t="shared" si="1"/>
        <v>86</v>
      </c>
      <c r="M16" s="53" t="str">
        <f t="shared" si="2"/>
        <v>ja</v>
      </c>
      <c r="N16" s="53">
        <f t="shared" si="3"/>
        <v>86</v>
      </c>
      <c r="O16" s="53">
        <f t="shared" si="4"/>
        <v>61</v>
      </c>
      <c r="P16" s="53" t="str">
        <f t="shared" si="5"/>
        <v>ja</v>
      </c>
      <c r="Q16" s="53">
        <f t="shared" si="6"/>
        <v>61</v>
      </c>
      <c r="R16" s="53" t="e">
        <f t="shared" si="7"/>
        <v>#NUM!</v>
      </c>
      <c r="S16" s="53" t="str">
        <f t="shared" si="8"/>
        <v>nei</v>
      </c>
      <c r="T16" s="53">
        <f t="shared" si="9"/>
        <v>0</v>
      </c>
      <c r="U16" s="53" t="e">
        <f t="shared" si="10"/>
        <v>#NUM!</v>
      </c>
      <c r="V16" s="53" t="str">
        <f t="shared" si="11"/>
        <v>nei</v>
      </c>
      <c r="W16" s="53">
        <f t="shared" si="12"/>
        <v>0</v>
      </c>
      <c r="X16" s="53" t="e">
        <f t="shared" si="13"/>
        <v>#NUM!</v>
      </c>
      <c r="Y16" s="53" t="str">
        <f t="shared" si="14"/>
        <v>nei</v>
      </c>
      <c r="Z16" s="53">
        <f t="shared" si="15"/>
        <v>0</v>
      </c>
      <c r="AA16" s="57">
        <f t="shared" si="16"/>
        <v>147</v>
      </c>
      <c r="AB16" s="57">
        <v>62</v>
      </c>
      <c r="AC16" s="60">
        <f t="shared" si="17"/>
        <v>209</v>
      </c>
    </row>
    <row r="17" spans="2:29" ht="12.75">
      <c r="B17" s="27">
        <v>9</v>
      </c>
      <c r="C17" s="22" t="s">
        <v>15</v>
      </c>
      <c r="D17" s="66">
        <v>27</v>
      </c>
      <c r="E17" s="57">
        <v>77</v>
      </c>
      <c r="F17" s="66">
        <v>46</v>
      </c>
      <c r="G17" s="57" t="s">
        <v>31</v>
      </c>
      <c r="H17" s="66"/>
      <c r="I17" s="57"/>
      <c r="J17" s="66" t="s">
        <v>31</v>
      </c>
      <c r="K17" s="53">
        <f t="shared" si="0"/>
        <v>3</v>
      </c>
      <c r="L17" s="53">
        <f t="shared" si="1"/>
        <v>77</v>
      </c>
      <c r="M17" s="53" t="str">
        <f t="shared" si="2"/>
        <v>ja</v>
      </c>
      <c r="N17" s="53">
        <f t="shared" si="3"/>
        <v>77</v>
      </c>
      <c r="O17" s="53">
        <f t="shared" si="4"/>
        <v>46</v>
      </c>
      <c r="P17" s="53" t="str">
        <f t="shared" si="5"/>
        <v>ja</v>
      </c>
      <c r="Q17" s="53">
        <f t="shared" si="6"/>
        <v>46</v>
      </c>
      <c r="R17" s="53">
        <f t="shared" si="7"/>
        <v>27</v>
      </c>
      <c r="S17" s="53" t="str">
        <f t="shared" si="8"/>
        <v>ja</v>
      </c>
      <c r="T17" s="53">
        <f t="shared" si="9"/>
        <v>27</v>
      </c>
      <c r="U17" s="53" t="e">
        <f t="shared" si="10"/>
        <v>#NUM!</v>
      </c>
      <c r="V17" s="53" t="str">
        <f t="shared" si="11"/>
        <v>nei</v>
      </c>
      <c r="W17" s="53">
        <f t="shared" si="12"/>
        <v>0</v>
      </c>
      <c r="X17" s="53" t="e">
        <f t="shared" si="13"/>
        <v>#NUM!</v>
      </c>
      <c r="Y17" s="53" t="str">
        <f t="shared" si="14"/>
        <v>nei</v>
      </c>
      <c r="Z17" s="53">
        <f t="shared" si="15"/>
        <v>0</v>
      </c>
      <c r="AA17" s="57">
        <f t="shared" si="16"/>
        <v>150</v>
      </c>
      <c r="AB17" s="57">
        <v>58</v>
      </c>
      <c r="AC17" s="60">
        <f t="shared" si="17"/>
        <v>208</v>
      </c>
    </row>
    <row r="18" spans="2:29" ht="12.75">
      <c r="B18" s="27">
        <v>10</v>
      </c>
      <c r="C18" s="100" t="s">
        <v>9</v>
      </c>
      <c r="D18" s="66">
        <v>64</v>
      </c>
      <c r="E18" s="57"/>
      <c r="F18" s="66"/>
      <c r="G18" s="57">
        <v>59</v>
      </c>
      <c r="H18" s="66"/>
      <c r="I18" s="57"/>
      <c r="J18" s="66">
        <v>59</v>
      </c>
      <c r="K18" s="53">
        <f t="shared" si="0"/>
        <v>3</v>
      </c>
      <c r="L18" s="53">
        <f t="shared" si="1"/>
        <v>64</v>
      </c>
      <c r="M18" s="53" t="str">
        <f t="shared" si="2"/>
        <v>ja</v>
      </c>
      <c r="N18" s="53">
        <f t="shared" si="3"/>
        <v>64</v>
      </c>
      <c r="O18" s="53">
        <f t="shared" si="4"/>
        <v>59</v>
      </c>
      <c r="P18" s="53" t="str">
        <f t="shared" si="5"/>
        <v>ja</v>
      </c>
      <c r="Q18" s="53">
        <f t="shared" si="6"/>
        <v>59</v>
      </c>
      <c r="R18" s="53">
        <f t="shared" si="7"/>
        <v>59</v>
      </c>
      <c r="S18" s="53" t="str">
        <f t="shared" si="8"/>
        <v>ja</v>
      </c>
      <c r="T18" s="53">
        <f t="shared" si="9"/>
        <v>59</v>
      </c>
      <c r="U18" s="53" t="e">
        <f t="shared" si="10"/>
        <v>#NUM!</v>
      </c>
      <c r="V18" s="53" t="str">
        <f t="shared" si="11"/>
        <v>nei</v>
      </c>
      <c r="W18" s="53">
        <f t="shared" si="12"/>
        <v>0</v>
      </c>
      <c r="X18" s="53" t="e">
        <f t="shared" si="13"/>
        <v>#NUM!</v>
      </c>
      <c r="Y18" s="53" t="str">
        <f t="shared" si="14"/>
        <v>nei</v>
      </c>
      <c r="Z18" s="53">
        <f t="shared" si="15"/>
        <v>0</v>
      </c>
      <c r="AA18" s="57">
        <f t="shared" si="16"/>
        <v>182</v>
      </c>
      <c r="AB18" s="57"/>
      <c r="AC18" s="60">
        <f t="shared" si="17"/>
        <v>182</v>
      </c>
    </row>
    <row r="19" spans="2:29" ht="12.75">
      <c r="B19" s="27">
        <v>11</v>
      </c>
      <c r="C19" s="22" t="s">
        <v>144</v>
      </c>
      <c r="D19" s="66"/>
      <c r="E19" s="57"/>
      <c r="F19" s="66"/>
      <c r="G19" s="57">
        <v>34</v>
      </c>
      <c r="H19" s="66">
        <v>46</v>
      </c>
      <c r="I19" s="57">
        <v>58</v>
      </c>
      <c r="J19" s="66">
        <v>39</v>
      </c>
      <c r="K19" s="53">
        <f t="shared" si="0"/>
        <v>4</v>
      </c>
      <c r="L19" s="53">
        <f t="shared" si="1"/>
        <v>58</v>
      </c>
      <c r="M19" s="53" t="str">
        <f t="shared" si="2"/>
        <v>ja</v>
      </c>
      <c r="N19" s="53">
        <f t="shared" si="3"/>
        <v>58</v>
      </c>
      <c r="O19" s="53">
        <f t="shared" si="4"/>
        <v>46</v>
      </c>
      <c r="P19" s="53" t="str">
        <f t="shared" si="5"/>
        <v>ja</v>
      </c>
      <c r="Q19" s="53">
        <f t="shared" si="6"/>
        <v>46</v>
      </c>
      <c r="R19" s="53">
        <f t="shared" si="7"/>
        <v>39</v>
      </c>
      <c r="S19" s="53" t="str">
        <f t="shared" si="8"/>
        <v>ja</v>
      </c>
      <c r="T19" s="53">
        <f t="shared" si="9"/>
        <v>39</v>
      </c>
      <c r="U19" s="53">
        <f t="shared" si="10"/>
        <v>34</v>
      </c>
      <c r="V19" s="53" t="str">
        <f t="shared" si="11"/>
        <v>ja</v>
      </c>
      <c r="W19" s="53">
        <f t="shared" si="12"/>
        <v>34</v>
      </c>
      <c r="X19" s="53" t="e">
        <f t="shared" si="13"/>
        <v>#NUM!</v>
      </c>
      <c r="Y19" s="53" t="str">
        <f t="shared" si="14"/>
        <v>nei</v>
      </c>
      <c r="Z19" s="53">
        <f t="shared" si="15"/>
        <v>0</v>
      </c>
      <c r="AA19" s="57">
        <f t="shared" si="16"/>
        <v>177</v>
      </c>
      <c r="AB19" s="57"/>
      <c r="AC19" s="60">
        <f t="shared" si="17"/>
        <v>177</v>
      </c>
    </row>
    <row r="20" spans="2:29" ht="12.75">
      <c r="B20" s="27">
        <v>12</v>
      </c>
      <c r="C20" s="22" t="s">
        <v>32</v>
      </c>
      <c r="D20" s="66" t="s">
        <v>31</v>
      </c>
      <c r="E20" s="57">
        <v>52</v>
      </c>
      <c r="F20" s="66"/>
      <c r="G20" s="57"/>
      <c r="H20" s="66">
        <v>39</v>
      </c>
      <c r="I20" s="57"/>
      <c r="J20" s="66">
        <v>27</v>
      </c>
      <c r="K20" s="53">
        <f t="shared" si="0"/>
        <v>3</v>
      </c>
      <c r="L20" s="53">
        <f t="shared" si="1"/>
        <v>52</v>
      </c>
      <c r="M20" s="53" t="str">
        <f t="shared" si="2"/>
        <v>ja</v>
      </c>
      <c r="N20" s="53">
        <f t="shared" si="3"/>
        <v>52</v>
      </c>
      <c r="O20" s="53">
        <f t="shared" si="4"/>
        <v>39</v>
      </c>
      <c r="P20" s="53" t="str">
        <f t="shared" si="5"/>
        <v>ja</v>
      </c>
      <c r="Q20" s="53">
        <f t="shared" si="6"/>
        <v>39</v>
      </c>
      <c r="R20" s="53">
        <f t="shared" si="7"/>
        <v>27</v>
      </c>
      <c r="S20" s="53" t="str">
        <f t="shared" si="8"/>
        <v>ja</v>
      </c>
      <c r="T20" s="53">
        <f t="shared" si="9"/>
        <v>27</v>
      </c>
      <c r="U20" s="53" t="e">
        <f t="shared" si="10"/>
        <v>#NUM!</v>
      </c>
      <c r="V20" s="53" t="str">
        <f t="shared" si="11"/>
        <v>nei</v>
      </c>
      <c r="W20" s="53">
        <f t="shared" si="12"/>
        <v>0</v>
      </c>
      <c r="X20" s="53" t="e">
        <f t="shared" si="13"/>
        <v>#NUM!</v>
      </c>
      <c r="Y20" s="53" t="str">
        <f t="shared" si="14"/>
        <v>nei</v>
      </c>
      <c r="Z20" s="53">
        <f t="shared" si="15"/>
        <v>0</v>
      </c>
      <c r="AA20" s="57">
        <f t="shared" si="16"/>
        <v>118</v>
      </c>
      <c r="AB20" s="57">
        <v>47</v>
      </c>
      <c r="AC20" s="60">
        <f t="shared" si="17"/>
        <v>165</v>
      </c>
    </row>
    <row r="21" spans="2:29" ht="12.75">
      <c r="B21" s="27">
        <v>13</v>
      </c>
      <c r="C21" s="22" t="s">
        <v>12</v>
      </c>
      <c r="D21" s="66">
        <v>40</v>
      </c>
      <c r="E21" s="57"/>
      <c r="F21" s="66">
        <v>64</v>
      </c>
      <c r="G21" s="57"/>
      <c r="H21" s="66"/>
      <c r="I21" s="57">
        <v>60</v>
      </c>
      <c r="J21" s="66"/>
      <c r="K21" s="53">
        <f t="shared" si="0"/>
        <v>3</v>
      </c>
      <c r="L21" s="53">
        <f t="shared" si="1"/>
        <v>64</v>
      </c>
      <c r="M21" s="53" t="str">
        <f t="shared" si="2"/>
        <v>ja</v>
      </c>
      <c r="N21" s="53">
        <f t="shared" si="3"/>
        <v>64</v>
      </c>
      <c r="O21" s="53">
        <f t="shared" si="4"/>
        <v>60</v>
      </c>
      <c r="P21" s="53" t="str">
        <f t="shared" si="5"/>
        <v>ja</v>
      </c>
      <c r="Q21" s="53">
        <f t="shared" si="6"/>
        <v>60</v>
      </c>
      <c r="R21" s="53">
        <f t="shared" si="7"/>
        <v>40</v>
      </c>
      <c r="S21" s="53" t="str">
        <f t="shared" si="8"/>
        <v>ja</v>
      </c>
      <c r="T21" s="53">
        <f t="shared" si="9"/>
        <v>40</v>
      </c>
      <c r="U21" s="53" t="e">
        <f t="shared" si="10"/>
        <v>#NUM!</v>
      </c>
      <c r="V21" s="53" t="str">
        <f t="shared" si="11"/>
        <v>nei</v>
      </c>
      <c r="W21" s="53">
        <f t="shared" si="12"/>
        <v>0</v>
      </c>
      <c r="X21" s="53" t="e">
        <f t="shared" si="13"/>
        <v>#NUM!</v>
      </c>
      <c r="Y21" s="53" t="str">
        <f t="shared" si="14"/>
        <v>nei</v>
      </c>
      <c r="Z21" s="53">
        <f t="shared" si="15"/>
        <v>0</v>
      </c>
      <c r="AA21" s="57">
        <f t="shared" si="16"/>
        <v>164</v>
      </c>
      <c r="AB21" s="57"/>
      <c r="AC21" s="60">
        <f t="shared" si="17"/>
        <v>164</v>
      </c>
    </row>
    <row r="22" spans="2:29" ht="12.75">
      <c r="B22" s="27">
        <v>14</v>
      </c>
      <c r="C22" s="22" t="s">
        <v>109</v>
      </c>
      <c r="D22" s="66"/>
      <c r="E22" s="57">
        <v>49</v>
      </c>
      <c r="F22" s="66"/>
      <c r="G22" s="57"/>
      <c r="H22" s="66"/>
      <c r="I22" s="57">
        <v>57</v>
      </c>
      <c r="J22" s="66">
        <v>31</v>
      </c>
      <c r="K22" s="53">
        <f t="shared" si="0"/>
        <v>3</v>
      </c>
      <c r="L22" s="53">
        <f t="shared" si="1"/>
        <v>57</v>
      </c>
      <c r="M22" s="53" t="str">
        <f t="shared" si="2"/>
        <v>ja</v>
      </c>
      <c r="N22" s="53">
        <f t="shared" si="3"/>
        <v>57</v>
      </c>
      <c r="O22" s="53">
        <f t="shared" si="4"/>
        <v>49</v>
      </c>
      <c r="P22" s="53" t="str">
        <f t="shared" si="5"/>
        <v>ja</v>
      </c>
      <c r="Q22" s="53">
        <f t="shared" si="6"/>
        <v>49</v>
      </c>
      <c r="R22" s="53">
        <f t="shared" si="7"/>
        <v>31</v>
      </c>
      <c r="S22" s="53" t="str">
        <f t="shared" si="8"/>
        <v>ja</v>
      </c>
      <c r="T22" s="53">
        <f t="shared" si="9"/>
        <v>31</v>
      </c>
      <c r="U22" s="53" t="e">
        <f t="shared" si="10"/>
        <v>#NUM!</v>
      </c>
      <c r="V22" s="53" t="str">
        <f t="shared" si="11"/>
        <v>nei</v>
      </c>
      <c r="W22" s="53">
        <f t="shared" si="12"/>
        <v>0</v>
      </c>
      <c r="X22" s="53" t="e">
        <f t="shared" si="13"/>
        <v>#NUM!</v>
      </c>
      <c r="Y22" s="53" t="str">
        <f t="shared" si="14"/>
        <v>nei</v>
      </c>
      <c r="Z22" s="53">
        <f t="shared" si="15"/>
        <v>0</v>
      </c>
      <c r="AA22" s="57">
        <f t="shared" si="16"/>
        <v>137</v>
      </c>
      <c r="AB22" s="57">
        <v>27</v>
      </c>
      <c r="AC22" s="60">
        <f t="shared" si="17"/>
        <v>164</v>
      </c>
    </row>
    <row r="23" spans="2:29" ht="12.75">
      <c r="B23" s="27">
        <v>15</v>
      </c>
      <c r="C23" s="22" t="s">
        <v>7</v>
      </c>
      <c r="D23" s="66">
        <v>88</v>
      </c>
      <c r="E23" s="57"/>
      <c r="F23" s="66"/>
      <c r="G23" s="57"/>
      <c r="H23" s="66"/>
      <c r="I23" s="57"/>
      <c r="J23" s="66">
        <v>49</v>
      </c>
      <c r="K23" s="53">
        <f t="shared" si="0"/>
        <v>2</v>
      </c>
      <c r="L23" s="53">
        <f t="shared" si="1"/>
        <v>88</v>
      </c>
      <c r="M23" s="53" t="str">
        <f t="shared" si="2"/>
        <v>ja</v>
      </c>
      <c r="N23" s="53">
        <f t="shared" si="3"/>
        <v>88</v>
      </c>
      <c r="O23" s="53">
        <f t="shared" si="4"/>
        <v>49</v>
      </c>
      <c r="P23" s="53" t="str">
        <f t="shared" si="5"/>
        <v>ja</v>
      </c>
      <c r="Q23" s="53">
        <f t="shared" si="6"/>
        <v>49</v>
      </c>
      <c r="R23" s="53" t="e">
        <f t="shared" si="7"/>
        <v>#NUM!</v>
      </c>
      <c r="S23" s="53" t="str">
        <f t="shared" si="8"/>
        <v>nei</v>
      </c>
      <c r="T23" s="53">
        <f t="shared" si="9"/>
        <v>0</v>
      </c>
      <c r="U23" s="53" t="e">
        <f t="shared" si="10"/>
        <v>#NUM!</v>
      </c>
      <c r="V23" s="53" t="str">
        <f t="shared" si="11"/>
        <v>nei</v>
      </c>
      <c r="W23" s="53">
        <f t="shared" si="12"/>
        <v>0</v>
      </c>
      <c r="X23" s="53" t="e">
        <f t="shared" si="13"/>
        <v>#NUM!</v>
      </c>
      <c r="Y23" s="53" t="str">
        <f t="shared" si="14"/>
        <v>nei</v>
      </c>
      <c r="Z23" s="53">
        <f t="shared" si="15"/>
        <v>0</v>
      </c>
      <c r="AA23" s="57">
        <f t="shared" si="16"/>
        <v>137</v>
      </c>
      <c r="AB23" s="57">
        <v>24</v>
      </c>
      <c r="AC23" s="60">
        <f t="shared" si="17"/>
        <v>161</v>
      </c>
    </row>
    <row r="24" spans="2:29" ht="12.75">
      <c r="B24" s="27">
        <v>16</v>
      </c>
      <c r="C24" s="22" t="s">
        <v>91</v>
      </c>
      <c r="D24" s="66"/>
      <c r="E24" s="57" t="s">
        <v>31</v>
      </c>
      <c r="F24" s="66"/>
      <c r="G24" s="57"/>
      <c r="H24" s="66">
        <v>43</v>
      </c>
      <c r="I24" s="57">
        <v>55</v>
      </c>
      <c r="J24" s="66" t="s">
        <v>31</v>
      </c>
      <c r="K24" s="53">
        <f t="shared" si="0"/>
        <v>2</v>
      </c>
      <c r="L24" s="53">
        <f t="shared" si="1"/>
        <v>55</v>
      </c>
      <c r="M24" s="53" t="str">
        <f t="shared" si="2"/>
        <v>ja</v>
      </c>
      <c r="N24" s="53">
        <f t="shared" si="3"/>
        <v>55</v>
      </c>
      <c r="O24" s="53">
        <f t="shared" si="4"/>
        <v>43</v>
      </c>
      <c r="P24" s="53" t="str">
        <f t="shared" si="5"/>
        <v>ja</v>
      </c>
      <c r="Q24" s="53">
        <f t="shared" si="6"/>
        <v>43</v>
      </c>
      <c r="R24" s="53" t="e">
        <f t="shared" si="7"/>
        <v>#NUM!</v>
      </c>
      <c r="S24" s="53" t="str">
        <f t="shared" si="8"/>
        <v>nei</v>
      </c>
      <c r="T24" s="53">
        <f t="shared" si="9"/>
        <v>0</v>
      </c>
      <c r="U24" s="53" t="e">
        <f t="shared" si="10"/>
        <v>#NUM!</v>
      </c>
      <c r="V24" s="53" t="str">
        <f t="shared" si="11"/>
        <v>nei</v>
      </c>
      <c r="W24" s="53">
        <f t="shared" si="12"/>
        <v>0</v>
      </c>
      <c r="X24" s="53" t="e">
        <f t="shared" si="13"/>
        <v>#NUM!</v>
      </c>
      <c r="Y24" s="53" t="str">
        <f t="shared" si="14"/>
        <v>nei</v>
      </c>
      <c r="Z24" s="53">
        <f t="shared" si="15"/>
        <v>0</v>
      </c>
      <c r="AA24" s="57">
        <f t="shared" si="16"/>
        <v>98</v>
      </c>
      <c r="AB24" s="57">
        <v>55</v>
      </c>
      <c r="AC24" s="60">
        <f t="shared" si="17"/>
        <v>153</v>
      </c>
    </row>
    <row r="25" spans="2:29" ht="12.75">
      <c r="B25" s="27">
        <v>17</v>
      </c>
      <c r="C25" s="22" t="s">
        <v>10</v>
      </c>
      <c r="D25" s="66">
        <v>56</v>
      </c>
      <c r="E25" s="57"/>
      <c r="F25" s="66"/>
      <c r="G25" s="57"/>
      <c r="H25" s="66"/>
      <c r="I25" s="57"/>
      <c r="J25" s="66">
        <v>51</v>
      </c>
      <c r="K25" s="53">
        <f t="shared" si="0"/>
        <v>2</v>
      </c>
      <c r="L25" s="53">
        <f t="shared" si="1"/>
        <v>56</v>
      </c>
      <c r="M25" s="53" t="str">
        <f t="shared" si="2"/>
        <v>ja</v>
      </c>
      <c r="N25" s="53">
        <f t="shared" si="3"/>
        <v>56</v>
      </c>
      <c r="O25" s="53">
        <f t="shared" si="4"/>
        <v>51</v>
      </c>
      <c r="P25" s="53" t="str">
        <f t="shared" si="5"/>
        <v>ja</v>
      </c>
      <c r="Q25" s="53">
        <f t="shared" si="6"/>
        <v>51</v>
      </c>
      <c r="R25" s="53" t="e">
        <f t="shared" si="7"/>
        <v>#NUM!</v>
      </c>
      <c r="S25" s="53" t="str">
        <f t="shared" si="8"/>
        <v>nei</v>
      </c>
      <c r="T25" s="53">
        <f t="shared" si="9"/>
        <v>0</v>
      </c>
      <c r="U25" s="53" t="e">
        <f t="shared" si="10"/>
        <v>#NUM!</v>
      </c>
      <c r="V25" s="53" t="str">
        <f t="shared" si="11"/>
        <v>nei</v>
      </c>
      <c r="W25" s="53">
        <f t="shared" si="12"/>
        <v>0</v>
      </c>
      <c r="X25" s="53" t="e">
        <f t="shared" si="13"/>
        <v>#NUM!</v>
      </c>
      <c r="Y25" s="53" t="str">
        <f t="shared" si="14"/>
        <v>nei</v>
      </c>
      <c r="Z25" s="53">
        <f t="shared" si="15"/>
        <v>0</v>
      </c>
      <c r="AA25" s="57">
        <f t="shared" si="16"/>
        <v>107</v>
      </c>
      <c r="AB25" s="57">
        <v>43</v>
      </c>
      <c r="AC25" s="60">
        <f t="shared" si="17"/>
        <v>150</v>
      </c>
    </row>
    <row r="26" spans="2:29" ht="12.75">
      <c r="B26" s="27">
        <v>18</v>
      </c>
      <c r="C26" s="22" t="s">
        <v>30</v>
      </c>
      <c r="D26" s="66" t="s">
        <v>31</v>
      </c>
      <c r="E26" s="57">
        <v>33</v>
      </c>
      <c r="F26" s="66"/>
      <c r="G26" s="57">
        <v>40</v>
      </c>
      <c r="H26" s="66"/>
      <c r="I26" s="57"/>
      <c r="J26" s="66">
        <v>33</v>
      </c>
      <c r="K26" s="53">
        <f t="shared" si="0"/>
        <v>3</v>
      </c>
      <c r="L26" s="53">
        <f t="shared" si="1"/>
        <v>40</v>
      </c>
      <c r="M26" s="53" t="str">
        <f t="shared" si="2"/>
        <v>ja</v>
      </c>
      <c r="N26" s="53">
        <f t="shared" si="3"/>
        <v>40</v>
      </c>
      <c r="O26" s="53">
        <f t="shared" si="4"/>
        <v>33</v>
      </c>
      <c r="P26" s="53" t="str">
        <f t="shared" si="5"/>
        <v>ja</v>
      </c>
      <c r="Q26" s="53">
        <f t="shared" si="6"/>
        <v>33</v>
      </c>
      <c r="R26" s="53">
        <f t="shared" si="7"/>
        <v>33</v>
      </c>
      <c r="S26" s="53" t="str">
        <f t="shared" si="8"/>
        <v>ja</v>
      </c>
      <c r="T26" s="53">
        <f t="shared" si="9"/>
        <v>33</v>
      </c>
      <c r="U26" s="53" t="e">
        <f t="shared" si="10"/>
        <v>#NUM!</v>
      </c>
      <c r="V26" s="53" t="str">
        <f t="shared" si="11"/>
        <v>nei</v>
      </c>
      <c r="W26" s="53">
        <f t="shared" si="12"/>
        <v>0</v>
      </c>
      <c r="X26" s="53" t="e">
        <f t="shared" si="13"/>
        <v>#NUM!</v>
      </c>
      <c r="Y26" s="53" t="str">
        <f t="shared" si="14"/>
        <v>nei</v>
      </c>
      <c r="Z26" s="53">
        <f t="shared" si="15"/>
        <v>0</v>
      </c>
      <c r="AA26" s="57">
        <f t="shared" si="16"/>
        <v>106</v>
      </c>
      <c r="AB26" s="57">
        <v>40</v>
      </c>
      <c r="AC26" s="60">
        <f t="shared" si="17"/>
        <v>146</v>
      </c>
    </row>
    <row r="27" spans="2:29" ht="12.75">
      <c r="B27" s="27">
        <v>19</v>
      </c>
      <c r="C27" s="22" t="s">
        <v>5</v>
      </c>
      <c r="D27" s="66">
        <v>71</v>
      </c>
      <c r="E27" s="57"/>
      <c r="F27" s="66"/>
      <c r="G27" s="57"/>
      <c r="H27" s="66">
        <v>52</v>
      </c>
      <c r="I27" s="57"/>
      <c r="J27" s="66"/>
      <c r="K27" s="53">
        <f t="shared" si="0"/>
        <v>2</v>
      </c>
      <c r="L27" s="53">
        <f t="shared" si="1"/>
        <v>71</v>
      </c>
      <c r="M27" s="53" t="str">
        <f t="shared" si="2"/>
        <v>ja</v>
      </c>
      <c r="N27" s="53">
        <f t="shared" si="3"/>
        <v>71</v>
      </c>
      <c r="O27" s="53">
        <f t="shared" si="4"/>
        <v>52</v>
      </c>
      <c r="P27" s="53" t="str">
        <f t="shared" si="5"/>
        <v>ja</v>
      </c>
      <c r="Q27" s="53">
        <f t="shared" si="6"/>
        <v>52</v>
      </c>
      <c r="R27" s="53" t="e">
        <f t="shared" si="7"/>
        <v>#NUM!</v>
      </c>
      <c r="S27" s="53" t="str">
        <f t="shared" si="8"/>
        <v>nei</v>
      </c>
      <c r="T27" s="53">
        <f t="shared" si="9"/>
        <v>0</v>
      </c>
      <c r="U27" s="53" t="e">
        <f t="shared" si="10"/>
        <v>#NUM!</v>
      </c>
      <c r="V27" s="53" t="str">
        <f t="shared" si="11"/>
        <v>nei</v>
      </c>
      <c r="W27" s="53">
        <f t="shared" si="12"/>
        <v>0</v>
      </c>
      <c r="X27" s="53" t="e">
        <f t="shared" si="13"/>
        <v>#NUM!</v>
      </c>
      <c r="Y27" s="53" t="str">
        <f t="shared" si="14"/>
        <v>nei</v>
      </c>
      <c r="Z27" s="53">
        <f t="shared" si="15"/>
        <v>0</v>
      </c>
      <c r="AA27" s="57">
        <f t="shared" si="16"/>
        <v>123</v>
      </c>
      <c r="AB27" s="57"/>
      <c r="AC27" s="60">
        <f t="shared" si="17"/>
        <v>123</v>
      </c>
    </row>
    <row r="28" spans="2:29" ht="12.75">
      <c r="B28" s="27">
        <v>20</v>
      </c>
      <c r="C28" s="22" t="s">
        <v>208</v>
      </c>
      <c r="D28" s="66"/>
      <c r="E28" s="57"/>
      <c r="F28" s="66"/>
      <c r="G28" s="57"/>
      <c r="H28" s="66"/>
      <c r="I28" s="57">
        <v>54</v>
      </c>
      <c r="J28" s="66" t="s">
        <v>31</v>
      </c>
      <c r="K28" s="53">
        <f t="shared" si="0"/>
        <v>1</v>
      </c>
      <c r="L28" s="53">
        <f t="shared" si="1"/>
        <v>54</v>
      </c>
      <c r="M28" s="53" t="str">
        <f t="shared" si="2"/>
        <v>ja</v>
      </c>
      <c r="N28" s="53">
        <f t="shared" si="3"/>
        <v>54</v>
      </c>
      <c r="O28" s="53" t="e">
        <f t="shared" si="4"/>
        <v>#NUM!</v>
      </c>
      <c r="P28" s="53" t="str">
        <f t="shared" si="5"/>
        <v>nei</v>
      </c>
      <c r="Q28" s="53">
        <f t="shared" si="6"/>
        <v>0</v>
      </c>
      <c r="R28" s="53" t="e">
        <f t="shared" si="7"/>
        <v>#NUM!</v>
      </c>
      <c r="S28" s="53" t="str">
        <f t="shared" si="8"/>
        <v>nei</v>
      </c>
      <c r="T28" s="53">
        <f t="shared" si="9"/>
        <v>0</v>
      </c>
      <c r="U28" s="53" t="e">
        <f t="shared" si="10"/>
        <v>#NUM!</v>
      </c>
      <c r="V28" s="53" t="str">
        <f t="shared" si="11"/>
        <v>nei</v>
      </c>
      <c r="W28" s="53">
        <f t="shared" si="12"/>
        <v>0</v>
      </c>
      <c r="X28" s="53" t="e">
        <f t="shared" si="13"/>
        <v>#NUM!</v>
      </c>
      <c r="Y28" s="53" t="str">
        <f t="shared" si="14"/>
        <v>nei</v>
      </c>
      <c r="Z28" s="53">
        <f t="shared" si="15"/>
        <v>0</v>
      </c>
      <c r="AA28" s="57">
        <f t="shared" si="16"/>
        <v>54</v>
      </c>
      <c r="AB28" s="57">
        <v>49</v>
      </c>
      <c r="AC28" s="60">
        <f t="shared" si="17"/>
        <v>103</v>
      </c>
    </row>
    <row r="29" spans="2:29" ht="12.75">
      <c r="B29" s="27">
        <v>21</v>
      </c>
      <c r="C29" s="22" t="s">
        <v>124</v>
      </c>
      <c r="D29" s="66"/>
      <c r="E29" s="57"/>
      <c r="F29" s="66">
        <v>100</v>
      </c>
      <c r="G29" s="57"/>
      <c r="H29" s="66"/>
      <c r="I29" s="57"/>
      <c r="J29" s="66"/>
      <c r="K29" s="53">
        <f t="shared" si="0"/>
        <v>1</v>
      </c>
      <c r="L29" s="53">
        <f t="shared" si="1"/>
        <v>100</v>
      </c>
      <c r="M29" s="53" t="str">
        <f t="shared" si="2"/>
        <v>ja</v>
      </c>
      <c r="N29" s="53">
        <f t="shared" si="3"/>
        <v>100</v>
      </c>
      <c r="O29" s="53" t="e">
        <f t="shared" si="4"/>
        <v>#NUM!</v>
      </c>
      <c r="P29" s="53" t="str">
        <f t="shared" si="5"/>
        <v>nei</v>
      </c>
      <c r="Q29" s="53">
        <f t="shared" si="6"/>
        <v>0</v>
      </c>
      <c r="R29" s="53" t="e">
        <f t="shared" si="7"/>
        <v>#NUM!</v>
      </c>
      <c r="S29" s="53" t="str">
        <f t="shared" si="8"/>
        <v>nei</v>
      </c>
      <c r="T29" s="53">
        <f t="shared" si="9"/>
        <v>0</v>
      </c>
      <c r="U29" s="53" t="e">
        <f t="shared" si="10"/>
        <v>#NUM!</v>
      </c>
      <c r="V29" s="53" t="str">
        <f t="shared" si="11"/>
        <v>nei</v>
      </c>
      <c r="W29" s="53">
        <f t="shared" si="12"/>
        <v>0</v>
      </c>
      <c r="X29" s="53" t="e">
        <f t="shared" si="13"/>
        <v>#NUM!</v>
      </c>
      <c r="Y29" s="53" t="str">
        <f t="shared" si="14"/>
        <v>nei</v>
      </c>
      <c r="Z29" s="53">
        <f t="shared" si="15"/>
        <v>0</v>
      </c>
      <c r="AA29" s="57">
        <f t="shared" si="16"/>
        <v>100</v>
      </c>
      <c r="AB29" s="57"/>
      <c r="AC29" s="60">
        <f t="shared" si="17"/>
        <v>100</v>
      </c>
    </row>
    <row r="30" spans="2:29" ht="12.75">
      <c r="B30" s="27">
        <v>22</v>
      </c>
      <c r="C30" s="22" t="s">
        <v>13</v>
      </c>
      <c r="D30" s="66">
        <v>39</v>
      </c>
      <c r="E30" s="57">
        <v>60</v>
      </c>
      <c r="F30" s="66"/>
      <c r="G30" s="57"/>
      <c r="H30" s="66"/>
      <c r="I30" s="57"/>
      <c r="J30" s="66"/>
      <c r="K30" s="53">
        <f t="shared" si="0"/>
        <v>2</v>
      </c>
      <c r="L30" s="53">
        <f t="shared" si="1"/>
        <v>60</v>
      </c>
      <c r="M30" s="53" t="str">
        <f t="shared" si="2"/>
        <v>ja</v>
      </c>
      <c r="N30" s="53">
        <f t="shared" si="3"/>
        <v>60</v>
      </c>
      <c r="O30" s="53">
        <f t="shared" si="4"/>
        <v>39</v>
      </c>
      <c r="P30" s="53" t="str">
        <f t="shared" si="5"/>
        <v>ja</v>
      </c>
      <c r="Q30" s="53">
        <f t="shared" si="6"/>
        <v>39</v>
      </c>
      <c r="R30" s="53" t="e">
        <f t="shared" si="7"/>
        <v>#NUM!</v>
      </c>
      <c r="S30" s="53" t="str">
        <f t="shared" si="8"/>
        <v>nei</v>
      </c>
      <c r="T30" s="53">
        <f t="shared" si="9"/>
        <v>0</v>
      </c>
      <c r="U30" s="53" t="e">
        <f t="shared" si="10"/>
        <v>#NUM!</v>
      </c>
      <c r="V30" s="53" t="str">
        <f t="shared" si="11"/>
        <v>nei</v>
      </c>
      <c r="W30" s="53">
        <f t="shared" si="12"/>
        <v>0</v>
      </c>
      <c r="X30" s="53" t="e">
        <f t="shared" si="13"/>
        <v>#NUM!</v>
      </c>
      <c r="Y30" s="53" t="str">
        <f t="shared" si="14"/>
        <v>nei</v>
      </c>
      <c r="Z30" s="53">
        <f t="shared" si="15"/>
        <v>0</v>
      </c>
      <c r="AA30" s="57">
        <f t="shared" si="16"/>
        <v>99</v>
      </c>
      <c r="AB30" s="57"/>
      <c r="AC30" s="60">
        <f t="shared" si="17"/>
        <v>99</v>
      </c>
    </row>
    <row r="31" spans="2:29" ht="12.75">
      <c r="B31" s="27">
        <v>23</v>
      </c>
      <c r="C31" s="22" t="s">
        <v>216</v>
      </c>
      <c r="D31" s="66"/>
      <c r="E31" s="57"/>
      <c r="F31" s="66"/>
      <c r="G31" s="57"/>
      <c r="H31" s="66"/>
      <c r="I31" s="57"/>
      <c r="J31" s="66">
        <v>46</v>
      </c>
      <c r="K31" s="53">
        <f t="shared" si="0"/>
        <v>1</v>
      </c>
      <c r="L31" s="53">
        <f t="shared" si="1"/>
        <v>46</v>
      </c>
      <c r="M31" s="53" t="str">
        <f t="shared" si="2"/>
        <v>ja</v>
      </c>
      <c r="N31" s="53">
        <f t="shared" si="3"/>
        <v>46</v>
      </c>
      <c r="O31" s="53" t="e">
        <f t="shared" si="4"/>
        <v>#NUM!</v>
      </c>
      <c r="P31" s="53" t="str">
        <f t="shared" si="5"/>
        <v>nei</v>
      </c>
      <c r="Q31" s="53">
        <f t="shared" si="6"/>
        <v>0</v>
      </c>
      <c r="R31" s="53" t="e">
        <f t="shared" si="7"/>
        <v>#NUM!</v>
      </c>
      <c r="S31" s="53" t="str">
        <f t="shared" si="8"/>
        <v>nei</v>
      </c>
      <c r="T31" s="53">
        <f t="shared" si="9"/>
        <v>0</v>
      </c>
      <c r="U31" s="53" t="e">
        <f t="shared" si="10"/>
        <v>#NUM!</v>
      </c>
      <c r="V31" s="53" t="str">
        <f t="shared" si="11"/>
        <v>nei</v>
      </c>
      <c r="W31" s="53">
        <f t="shared" si="12"/>
        <v>0</v>
      </c>
      <c r="X31" s="53" t="e">
        <f t="shared" si="13"/>
        <v>#NUM!</v>
      </c>
      <c r="Y31" s="53" t="str">
        <f t="shared" si="14"/>
        <v>nei</v>
      </c>
      <c r="Z31" s="53">
        <f t="shared" si="15"/>
        <v>0</v>
      </c>
      <c r="AA31" s="57">
        <f t="shared" si="16"/>
        <v>46</v>
      </c>
      <c r="AB31" s="57">
        <v>51</v>
      </c>
      <c r="AC31" s="60">
        <f t="shared" si="17"/>
        <v>97</v>
      </c>
    </row>
    <row r="32" spans="2:29" ht="12.75">
      <c r="B32" s="27">
        <v>24</v>
      </c>
      <c r="C32" s="64" t="s">
        <v>14</v>
      </c>
      <c r="D32" s="66">
        <v>30</v>
      </c>
      <c r="E32" s="57"/>
      <c r="F32" s="66"/>
      <c r="G32" s="57"/>
      <c r="H32" s="66"/>
      <c r="I32" s="57">
        <v>62</v>
      </c>
      <c r="J32" s="66"/>
      <c r="K32" s="53">
        <f t="shared" si="0"/>
        <v>2</v>
      </c>
      <c r="L32" s="53">
        <f t="shared" si="1"/>
        <v>62</v>
      </c>
      <c r="M32" s="53" t="str">
        <f t="shared" si="2"/>
        <v>ja</v>
      </c>
      <c r="N32" s="53">
        <f t="shared" si="3"/>
        <v>62</v>
      </c>
      <c r="O32" s="53">
        <f t="shared" si="4"/>
        <v>30</v>
      </c>
      <c r="P32" s="53" t="str">
        <f t="shared" si="5"/>
        <v>ja</v>
      </c>
      <c r="Q32" s="53">
        <f t="shared" si="6"/>
        <v>30</v>
      </c>
      <c r="R32" s="53" t="e">
        <f t="shared" si="7"/>
        <v>#NUM!</v>
      </c>
      <c r="S32" s="53" t="str">
        <f t="shared" si="8"/>
        <v>nei</v>
      </c>
      <c r="T32" s="53">
        <f t="shared" si="9"/>
        <v>0</v>
      </c>
      <c r="U32" s="53" t="e">
        <f t="shared" si="10"/>
        <v>#NUM!</v>
      </c>
      <c r="V32" s="53" t="str">
        <f t="shared" si="11"/>
        <v>nei</v>
      </c>
      <c r="W32" s="53">
        <f t="shared" si="12"/>
        <v>0</v>
      </c>
      <c r="X32" s="53" t="e">
        <f t="shared" si="13"/>
        <v>#NUM!</v>
      </c>
      <c r="Y32" s="53" t="str">
        <f t="shared" si="14"/>
        <v>nei</v>
      </c>
      <c r="Z32" s="53">
        <f t="shared" si="15"/>
        <v>0</v>
      </c>
      <c r="AA32" s="57">
        <f t="shared" si="16"/>
        <v>92</v>
      </c>
      <c r="AB32" s="57"/>
      <c r="AC32" s="60">
        <f t="shared" si="17"/>
        <v>92</v>
      </c>
    </row>
    <row r="33" spans="2:29" ht="12.75">
      <c r="B33" s="27">
        <v>25</v>
      </c>
      <c r="C33" s="22" t="s">
        <v>17</v>
      </c>
      <c r="D33" s="66">
        <v>25</v>
      </c>
      <c r="E33" s="57">
        <v>32</v>
      </c>
      <c r="F33" s="66"/>
      <c r="G33" s="57"/>
      <c r="H33" s="66"/>
      <c r="I33" s="57"/>
      <c r="J33" s="66">
        <v>35</v>
      </c>
      <c r="K33" s="53">
        <f t="shared" si="0"/>
        <v>3</v>
      </c>
      <c r="L33" s="53">
        <f t="shared" si="1"/>
        <v>35</v>
      </c>
      <c r="M33" s="53" t="str">
        <f t="shared" si="2"/>
        <v>ja</v>
      </c>
      <c r="N33" s="53">
        <f t="shared" si="3"/>
        <v>35</v>
      </c>
      <c r="O33" s="53">
        <f t="shared" si="4"/>
        <v>32</v>
      </c>
      <c r="P33" s="53" t="str">
        <f t="shared" si="5"/>
        <v>ja</v>
      </c>
      <c r="Q33" s="53">
        <f t="shared" si="6"/>
        <v>32</v>
      </c>
      <c r="R33" s="53">
        <f t="shared" si="7"/>
        <v>25</v>
      </c>
      <c r="S33" s="53" t="str">
        <f t="shared" si="8"/>
        <v>ja</v>
      </c>
      <c r="T33" s="53">
        <f t="shared" si="9"/>
        <v>25</v>
      </c>
      <c r="U33" s="53" t="e">
        <f t="shared" si="10"/>
        <v>#NUM!</v>
      </c>
      <c r="V33" s="53" t="str">
        <f t="shared" si="11"/>
        <v>nei</v>
      </c>
      <c r="W33" s="53">
        <f t="shared" si="12"/>
        <v>0</v>
      </c>
      <c r="X33" s="53" t="e">
        <f t="shared" si="13"/>
        <v>#NUM!</v>
      </c>
      <c r="Y33" s="53" t="str">
        <f t="shared" si="14"/>
        <v>nei</v>
      </c>
      <c r="Z33" s="53">
        <f t="shared" si="15"/>
        <v>0</v>
      </c>
      <c r="AA33" s="57">
        <f t="shared" si="16"/>
        <v>92</v>
      </c>
      <c r="AB33" s="57"/>
      <c r="AC33" s="60">
        <f t="shared" si="17"/>
        <v>92</v>
      </c>
    </row>
    <row r="34" spans="2:29" ht="12.75">
      <c r="B34" s="27">
        <v>26</v>
      </c>
      <c r="C34" s="22" t="s">
        <v>125</v>
      </c>
      <c r="D34" s="66"/>
      <c r="E34" s="57"/>
      <c r="F34" s="66">
        <v>89</v>
      </c>
      <c r="G34" s="57"/>
      <c r="H34" s="66"/>
      <c r="I34" s="57"/>
      <c r="J34" s="66"/>
      <c r="K34" s="53">
        <f t="shared" si="0"/>
        <v>1</v>
      </c>
      <c r="L34" s="53">
        <f t="shared" si="1"/>
        <v>89</v>
      </c>
      <c r="M34" s="53" t="str">
        <f t="shared" si="2"/>
        <v>ja</v>
      </c>
      <c r="N34" s="53">
        <f t="shared" si="3"/>
        <v>89</v>
      </c>
      <c r="O34" s="53" t="e">
        <f t="shared" si="4"/>
        <v>#NUM!</v>
      </c>
      <c r="P34" s="53" t="str">
        <f t="shared" si="5"/>
        <v>nei</v>
      </c>
      <c r="Q34" s="53">
        <f t="shared" si="6"/>
        <v>0</v>
      </c>
      <c r="R34" s="53" t="e">
        <f t="shared" si="7"/>
        <v>#NUM!</v>
      </c>
      <c r="S34" s="53" t="str">
        <f t="shared" si="8"/>
        <v>nei</v>
      </c>
      <c r="T34" s="53">
        <f t="shared" si="9"/>
        <v>0</v>
      </c>
      <c r="U34" s="53" t="e">
        <f t="shared" si="10"/>
        <v>#NUM!</v>
      </c>
      <c r="V34" s="53" t="str">
        <f t="shared" si="11"/>
        <v>nei</v>
      </c>
      <c r="W34" s="53">
        <f t="shared" si="12"/>
        <v>0</v>
      </c>
      <c r="X34" s="53" t="e">
        <f t="shared" si="13"/>
        <v>#NUM!</v>
      </c>
      <c r="Y34" s="53" t="str">
        <f t="shared" si="14"/>
        <v>nei</v>
      </c>
      <c r="Z34" s="53">
        <f t="shared" si="15"/>
        <v>0</v>
      </c>
      <c r="AA34" s="57">
        <f t="shared" si="16"/>
        <v>89</v>
      </c>
      <c r="AB34" s="57"/>
      <c r="AC34" s="60">
        <f t="shared" si="17"/>
        <v>89</v>
      </c>
    </row>
    <row r="35" spans="2:29" ht="12.75">
      <c r="B35" s="27">
        <v>27</v>
      </c>
      <c r="C35" s="22" t="s">
        <v>190</v>
      </c>
      <c r="D35" s="66"/>
      <c r="E35" s="57"/>
      <c r="F35" s="66"/>
      <c r="G35" s="57"/>
      <c r="H35" s="66">
        <v>41</v>
      </c>
      <c r="I35" s="57"/>
      <c r="J35" s="66">
        <v>42</v>
      </c>
      <c r="K35" s="53">
        <f t="shared" si="0"/>
        <v>2</v>
      </c>
      <c r="L35" s="53">
        <f t="shared" si="1"/>
        <v>42</v>
      </c>
      <c r="M35" s="53" t="str">
        <f t="shared" si="2"/>
        <v>ja</v>
      </c>
      <c r="N35" s="53">
        <f t="shared" si="3"/>
        <v>42</v>
      </c>
      <c r="O35" s="53">
        <f t="shared" si="4"/>
        <v>41</v>
      </c>
      <c r="P35" s="53" t="str">
        <f t="shared" si="5"/>
        <v>ja</v>
      </c>
      <c r="Q35" s="53">
        <f t="shared" si="6"/>
        <v>41</v>
      </c>
      <c r="R35" s="53" t="e">
        <f t="shared" si="7"/>
        <v>#NUM!</v>
      </c>
      <c r="S35" s="53" t="str">
        <f t="shared" si="8"/>
        <v>nei</v>
      </c>
      <c r="T35" s="53">
        <f t="shared" si="9"/>
        <v>0</v>
      </c>
      <c r="U35" s="53" t="e">
        <f t="shared" si="10"/>
        <v>#NUM!</v>
      </c>
      <c r="V35" s="53" t="str">
        <f t="shared" si="11"/>
        <v>nei</v>
      </c>
      <c r="W35" s="53">
        <f t="shared" si="12"/>
        <v>0</v>
      </c>
      <c r="X35" s="53" t="e">
        <f t="shared" si="13"/>
        <v>#NUM!</v>
      </c>
      <c r="Y35" s="53" t="str">
        <f t="shared" si="14"/>
        <v>nei</v>
      </c>
      <c r="Z35" s="53">
        <f t="shared" si="15"/>
        <v>0</v>
      </c>
      <c r="AA35" s="57">
        <f t="shared" si="16"/>
        <v>83</v>
      </c>
      <c r="AB35" s="57"/>
      <c r="AC35" s="60">
        <f t="shared" si="17"/>
        <v>83</v>
      </c>
    </row>
    <row r="36" spans="2:29" ht="12.75">
      <c r="B36" s="27">
        <v>28</v>
      </c>
      <c r="C36" s="22" t="s">
        <v>126</v>
      </c>
      <c r="D36" s="66"/>
      <c r="E36" s="57"/>
      <c r="F36" s="66">
        <v>70</v>
      </c>
      <c r="G36" s="57"/>
      <c r="H36" s="66"/>
      <c r="I36" s="57"/>
      <c r="J36" s="66"/>
      <c r="K36" s="53">
        <f t="shared" si="0"/>
        <v>1</v>
      </c>
      <c r="L36" s="53">
        <f t="shared" si="1"/>
        <v>70</v>
      </c>
      <c r="M36" s="53" t="str">
        <f t="shared" si="2"/>
        <v>ja</v>
      </c>
      <c r="N36" s="53">
        <f t="shared" si="3"/>
        <v>70</v>
      </c>
      <c r="O36" s="53" t="e">
        <f t="shared" si="4"/>
        <v>#NUM!</v>
      </c>
      <c r="P36" s="53" t="str">
        <f t="shared" si="5"/>
        <v>nei</v>
      </c>
      <c r="Q36" s="53">
        <f t="shared" si="6"/>
        <v>0</v>
      </c>
      <c r="R36" s="53" t="e">
        <f t="shared" si="7"/>
        <v>#NUM!</v>
      </c>
      <c r="S36" s="53" t="str">
        <f t="shared" si="8"/>
        <v>nei</v>
      </c>
      <c r="T36" s="53">
        <f t="shared" si="9"/>
        <v>0</v>
      </c>
      <c r="U36" s="53" t="e">
        <f t="shared" si="10"/>
        <v>#NUM!</v>
      </c>
      <c r="V36" s="53" t="str">
        <f t="shared" si="11"/>
        <v>nei</v>
      </c>
      <c r="W36" s="53">
        <f t="shared" si="12"/>
        <v>0</v>
      </c>
      <c r="X36" s="53" t="e">
        <f t="shared" si="13"/>
        <v>#NUM!</v>
      </c>
      <c r="Y36" s="53" t="str">
        <f t="shared" si="14"/>
        <v>nei</v>
      </c>
      <c r="Z36" s="53">
        <f t="shared" si="15"/>
        <v>0</v>
      </c>
      <c r="AA36" s="57">
        <f t="shared" si="16"/>
        <v>70</v>
      </c>
      <c r="AB36" s="57"/>
      <c r="AC36" s="60">
        <f t="shared" si="17"/>
        <v>70</v>
      </c>
    </row>
    <row r="37" spans="2:29" ht="12.75">
      <c r="B37" s="27">
        <v>29</v>
      </c>
      <c r="C37" s="100" t="s">
        <v>127</v>
      </c>
      <c r="D37" s="66"/>
      <c r="E37" s="57"/>
      <c r="F37" s="66">
        <v>65</v>
      </c>
      <c r="G37" s="57"/>
      <c r="H37" s="66"/>
      <c r="I37" s="57"/>
      <c r="J37" s="66"/>
      <c r="K37" s="53">
        <f t="shared" si="0"/>
        <v>1</v>
      </c>
      <c r="L37" s="53">
        <f t="shared" si="1"/>
        <v>65</v>
      </c>
      <c r="M37" s="53" t="str">
        <f t="shared" si="2"/>
        <v>ja</v>
      </c>
      <c r="N37" s="53">
        <f t="shared" si="3"/>
        <v>65</v>
      </c>
      <c r="O37" s="53" t="e">
        <f t="shared" si="4"/>
        <v>#NUM!</v>
      </c>
      <c r="P37" s="53" t="str">
        <f t="shared" si="5"/>
        <v>nei</v>
      </c>
      <c r="Q37" s="53">
        <f t="shared" si="6"/>
        <v>0</v>
      </c>
      <c r="R37" s="53" t="e">
        <f t="shared" si="7"/>
        <v>#NUM!</v>
      </c>
      <c r="S37" s="53" t="str">
        <f t="shared" si="8"/>
        <v>nei</v>
      </c>
      <c r="T37" s="53">
        <f t="shared" si="9"/>
        <v>0</v>
      </c>
      <c r="U37" s="53" t="e">
        <f t="shared" si="10"/>
        <v>#NUM!</v>
      </c>
      <c r="V37" s="53" t="str">
        <f t="shared" si="11"/>
        <v>nei</v>
      </c>
      <c r="W37" s="53">
        <f t="shared" si="12"/>
        <v>0</v>
      </c>
      <c r="X37" s="53" t="e">
        <f t="shared" si="13"/>
        <v>#NUM!</v>
      </c>
      <c r="Y37" s="53" t="str">
        <f t="shared" si="14"/>
        <v>nei</v>
      </c>
      <c r="Z37" s="53">
        <f t="shared" si="15"/>
        <v>0</v>
      </c>
      <c r="AA37" s="57">
        <f t="shared" si="16"/>
        <v>65</v>
      </c>
      <c r="AB37" s="57"/>
      <c r="AC37" s="60">
        <f t="shared" si="17"/>
        <v>65</v>
      </c>
    </row>
    <row r="38" spans="2:29" ht="12.75">
      <c r="B38" s="27">
        <v>30</v>
      </c>
      <c r="C38" s="22" t="s">
        <v>128</v>
      </c>
      <c r="D38" s="66"/>
      <c r="E38" s="57"/>
      <c r="F38" s="66">
        <v>61</v>
      </c>
      <c r="G38" s="57"/>
      <c r="H38" s="66"/>
      <c r="I38" s="57"/>
      <c r="J38" s="66"/>
      <c r="K38" s="53">
        <f t="shared" si="0"/>
        <v>1</v>
      </c>
      <c r="L38" s="53">
        <f t="shared" si="1"/>
        <v>61</v>
      </c>
      <c r="M38" s="53" t="str">
        <f t="shared" si="2"/>
        <v>ja</v>
      </c>
      <c r="N38" s="53">
        <f t="shared" si="3"/>
        <v>61</v>
      </c>
      <c r="O38" s="53" t="e">
        <f t="shared" si="4"/>
        <v>#NUM!</v>
      </c>
      <c r="P38" s="53" t="str">
        <f t="shared" si="5"/>
        <v>nei</v>
      </c>
      <c r="Q38" s="53">
        <f t="shared" si="6"/>
        <v>0</v>
      </c>
      <c r="R38" s="53" t="e">
        <f t="shared" si="7"/>
        <v>#NUM!</v>
      </c>
      <c r="S38" s="53" t="str">
        <f t="shared" si="8"/>
        <v>nei</v>
      </c>
      <c r="T38" s="53">
        <f t="shared" si="9"/>
        <v>0</v>
      </c>
      <c r="U38" s="53" t="e">
        <f t="shared" si="10"/>
        <v>#NUM!</v>
      </c>
      <c r="V38" s="53" t="str">
        <f t="shared" si="11"/>
        <v>nei</v>
      </c>
      <c r="W38" s="53">
        <f t="shared" si="12"/>
        <v>0</v>
      </c>
      <c r="X38" s="53" t="e">
        <f t="shared" si="13"/>
        <v>#NUM!</v>
      </c>
      <c r="Y38" s="53" t="str">
        <f t="shared" si="14"/>
        <v>nei</v>
      </c>
      <c r="Z38" s="53">
        <f t="shared" si="15"/>
        <v>0</v>
      </c>
      <c r="AA38" s="57">
        <f t="shared" si="16"/>
        <v>61</v>
      </c>
      <c r="AB38" s="57"/>
      <c r="AC38" s="60">
        <f t="shared" si="17"/>
        <v>61</v>
      </c>
    </row>
    <row r="39" spans="2:29" ht="12.75">
      <c r="B39" s="27">
        <v>31</v>
      </c>
      <c r="C39" s="99" t="s">
        <v>206</v>
      </c>
      <c r="D39" s="66"/>
      <c r="E39" s="57"/>
      <c r="F39" s="66"/>
      <c r="G39" s="57"/>
      <c r="H39" s="66"/>
      <c r="I39" s="57">
        <v>61</v>
      </c>
      <c r="J39" s="66"/>
      <c r="K39" s="53">
        <f t="shared" si="0"/>
        <v>1</v>
      </c>
      <c r="L39" s="53">
        <f t="shared" si="1"/>
        <v>61</v>
      </c>
      <c r="M39" s="53" t="str">
        <f t="shared" si="2"/>
        <v>ja</v>
      </c>
      <c r="N39" s="53">
        <f t="shared" si="3"/>
        <v>61</v>
      </c>
      <c r="O39" s="53" t="e">
        <f t="shared" si="4"/>
        <v>#NUM!</v>
      </c>
      <c r="P39" s="53" t="str">
        <f t="shared" si="5"/>
        <v>nei</v>
      </c>
      <c r="Q39" s="53">
        <f t="shared" si="6"/>
        <v>0</v>
      </c>
      <c r="R39" s="53" t="e">
        <f t="shared" si="7"/>
        <v>#NUM!</v>
      </c>
      <c r="S39" s="53" t="str">
        <f t="shared" si="8"/>
        <v>nei</v>
      </c>
      <c r="T39" s="53">
        <f t="shared" si="9"/>
        <v>0</v>
      </c>
      <c r="U39" s="53" t="e">
        <f t="shared" si="10"/>
        <v>#NUM!</v>
      </c>
      <c r="V39" s="53" t="str">
        <f t="shared" si="11"/>
        <v>nei</v>
      </c>
      <c r="W39" s="53">
        <f t="shared" si="12"/>
        <v>0</v>
      </c>
      <c r="X39" s="53" t="e">
        <f t="shared" si="13"/>
        <v>#NUM!</v>
      </c>
      <c r="Y39" s="53" t="str">
        <f t="shared" si="14"/>
        <v>nei</v>
      </c>
      <c r="Z39" s="53">
        <f t="shared" si="15"/>
        <v>0</v>
      </c>
      <c r="AA39" s="57">
        <f t="shared" si="16"/>
        <v>61</v>
      </c>
      <c r="AB39" s="57"/>
      <c r="AC39" s="60">
        <f t="shared" si="17"/>
        <v>61</v>
      </c>
    </row>
    <row r="40" spans="2:29" ht="12.75">
      <c r="B40" s="27">
        <v>32</v>
      </c>
      <c r="C40" s="100" t="s">
        <v>143</v>
      </c>
      <c r="D40" s="66"/>
      <c r="E40" s="57"/>
      <c r="F40" s="66"/>
      <c r="G40" s="57">
        <v>49</v>
      </c>
      <c r="H40" s="66"/>
      <c r="I40" s="57"/>
      <c r="J40" s="66"/>
      <c r="K40" s="53">
        <f t="shared" si="0"/>
        <v>1</v>
      </c>
      <c r="L40" s="53">
        <f t="shared" si="1"/>
        <v>49</v>
      </c>
      <c r="M40" s="53" t="str">
        <f t="shared" si="2"/>
        <v>ja</v>
      </c>
      <c r="N40" s="53">
        <f t="shared" si="3"/>
        <v>49</v>
      </c>
      <c r="O40" s="53" t="e">
        <f t="shared" si="4"/>
        <v>#NUM!</v>
      </c>
      <c r="P40" s="53" t="str">
        <f t="shared" si="5"/>
        <v>nei</v>
      </c>
      <c r="Q40" s="53">
        <f t="shared" si="6"/>
        <v>0</v>
      </c>
      <c r="R40" s="53" t="e">
        <f t="shared" si="7"/>
        <v>#NUM!</v>
      </c>
      <c r="S40" s="53" t="str">
        <f t="shared" si="8"/>
        <v>nei</v>
      </c>
      <c r="T40" s="53">
        <f t="shared" si="9"/>
        <v>0</v>
      </c>
      <c r="U40" s="53" t="e">
        <f t="shared" si="10"/>
        <v>#NUM!</v>
      </c>
      <c r="V40" s="53" t="str">
        <f t="shared" si="11"/>
        <v>nei</v>
      </c>
      <c r="W40" s="53">
        <f t="shared" si="12"/>
        <v>0</v>
      </c>
      <c r="X40" s="53" t="e">
        <f t="shared" si="13"/>
        <v>#NUM!</v>
      </c>
      <c r="Y40" s="53" t="str">
        <f t="shared" si="14"/>
        <v>nei</v>
      </c>
      <c r="Z40" s="53">
        <f t="shared" si="15"/>
        <v>0</v>
      </c>
      <c r="AA40" s="57">
        <f t="shared" si="16"/>
        <v>49</v>
      </c>
      <c r="AB40" s="57"/>
      <c r="AC40" s="60">
        <f t="shared" si="17"/>
        <v>49</v>
      </c>
    </row>
    <row r="41" spans="2:29" ht="12.75">
      <c r="B41" s="27">
        <v>33</v>
      </c>
      <c r="C41" s="22" t="s">
        <v>6</v>
      </c>
      <c r="D41" s="66">
        <v>46</v>
      </c>
      <c r="E41" s="57"/>
      <c r="F41" s="66"/>
      <c r="G41" s="57"/>
      <c r="H41" s="66"/>
      <c r="I41" s="57"/>
      <c r="J41" s="66"/>
      <c r="K41" s="53">
        <f t="shared" si="0"/>
        <v>1</v>
      </c>
      <c r="L41" s="53">
        <f t="shared" si="1"/>
        <v>46</v>
      </c>
      <c r="M41" s="53" t="str">
        <f t="shared" si="2"/>
        <v>ja</v>
      </c>
      <c r="N41" s="53">
        <f t="shared" si="3"/>
        <v>46</v>
      </c>
      <c r="O41" s="53" t="e">
        <f t="shared" si="4"/>
        <v>#NUM!</v>
      </c>
      <c r="P41" s="53" t="str">
        <f t="shared" si="5"/>
        <v>nei</v>
      </c>
      <c r="Q41" s="53">
        <f t="shared" si="6"/>
        <v>0</v>
      </c>
      <c r="R41" s="53" t="e">
        <f t="shared" si="7"/>
        <v>#NUM!</v>
      </c>
      <c r="S41" s="53" t="str">
        <f t="shared" si="8"/>
        <v>nei</v>
      </c>
      <c r="T41" s="53">
        <f t="shared" si="9"/>
        <v>0</v>
      </c>
      <c r="U41" s="53" t="e">
        <f t="shared" si="10"/>
        <v>#NUM!</v>
      </c>
      <c r="V41" s="53" t="str">
        <f t="shared" si="11"/>
        <v>nei</v>
      </c>
      <c r="W41" s="53">
        <f t="shared" si="12"/>
        <v>0</v>
      </c>
      <c r="X41" s="53" t="e">
        <f t="shared" si="13"/>
        <v>#NUM!</v>
      </c>
      <c r="Y41" s="53" t="str">
        <f t="shared" si="14"/>
        <v>nei</v>
      </c>
      <c r="Z41" s="53">
        <f t="shared" si="15"/>
        <v>0</v>
      </c>
      <c r="AA41" s="57">
        <f t="shared" si="16"/>
        <v>46</v>
      </c>
      <c r="AB41" s="57"/>
      <c r="AC41" s="60">
        <f t="shared" si="17"/>
        <v>46</v>
      </c>
    </row>
    <row r="42" spans="2:29" ht="12.75">
      <c r="B42" s="27">
        <v>34</v>
      </c>
      <c r="C42" s="22" t="s">
        <v>142</v>
      </c>
      <c r="D42" s="66"/>
      <c r="E42" s="57"/>
      <c r="F42" s="66"/>
      <c r="G42" s="57">
        <v>45</v>
      </c>
      <c r="H42" s="66"/>
      <c r="I42" s="57"/>
      <c r="J42" s="66"/>
      <c r="K42" s="53">
        <f t="shared" si="0"/>
        <v>1</v>
      </c>
      <c r="L42" s="53">
        <f t="shared" si="1"/>
        <v>45</v>
      </c>
      <c r="M42" s="53" t="str">
        <f t="shared" si="2"/>
        <v>ja</v>
      </c>
      <c r="N42" s="53">
        <f t="shared" si="3"/>
        <v>45</v>
      </c>
      <c r="O42" s="53" t="e">
        <f t="shared" si="4"/>
        <v>#NUM!</v>
      </c>
      <c r="P42" s="53" t="str">
        <f t="shared" si="5"/>
        <v>nei</v>
      </c>
      <c r="Q42" s="53">
        <f t="shared" si="6"/>
        <v>0</v>
      </c>
      <c r="R42" s="53" t="e">
        <f t="shared" si="7"/>
        <v>#NUM!</v>
      </c>
      <c r="S42" s="53" t="str">
        <f t="shared" si="8"/>
        <v>nei</v>
      </c>
      <c r="T42" s="53">
        <f t="shared" si="9"/>
        <v>0</v>
      </c>
      <c r="U42" s="53" t="e">
        <f t="shared" si="10"/>
        <v>#NUM!</v>
      </c>
      <c r="V42" s="53" t="str">
        <f t="shared" si="11"/>
        <v>nei</v>
      </c>
      <c r="W42" s="53">
        <f t="shared" si="12"/>
        <v>0</v>
      </c>
      <c r="X42" s="53" t="e">
        <f t="shared" si="13"/>
        <v>#NUM!</v>
      </c>
      <c r="Y42" s="53" t="str">
        <f t="shared" si="14"/>
        <v>nei</v>
      </c>
      <c r="Z42" s="53">
        <f t="shared" si="15"/>
        <v>0</v>
      </c>
      <c r="AA42" s="57">
        <f t="shared" si="16"/>
        <v>45</v>
      </c>
      <c r="AB42" s="57"/>
      <c r="AC42" s="60">
        <f t="shared" si="17"/>
        <v>45</v>
      </c>
    </row>
    <row r="43" spans="2:29" ht="12.75">
      <c r="B43" s="27">
        <v>35</v>
      </c>
      <c r="C43" s="22" t="s">
        <v>90</v>
      </c>
      <c r="D43" s="66"/>
      <c r="E43" s="57" t="s">
        <v>31</v>
      </c>
      <c r="F43" s="66"/>
      <c r="G43" s="57"/>
      <c r="H43" s="66"/>
      <c r="I43" s="57"/>
      <c r="J43" s="66"/>
      <c r="K43" s="53">
        <f t="shared" si="0"/>
        <v>0</v>
      </c>
      <c r="L43" s="53" t="e">
        <f t="shared" si="1"/>
        <v>#NUM!</v>
      </c>
      <c r="M43" s="53" t="str">
        <f t="shared" si="2"/>
        <v>nei</v>
      </c>
      <c r="N43" s="53">
        <f t="shared" si="3"/>
        <v>0</v>
      </c>
      <c r="O43" s="53" t="e">
        <f t="shared" si="4"/>
        <v>#NUM!</v>
      </c>
      <c r="P43" s="53" t="str">
        <f t="shared" si="5"/>
        <v>nei</v>
      </c>
      <c r="Q43" s="53">
        <f t="shared" si="6"/>
        <v>0</v>
      </c>
      <c r="R43" s="53" t="e">
        <f t="shared" si="7"/>
        <v>#NUM!</v>
      </c>
      <c r="S43" s="53" t="str">
        <f t="shared" si="8"/>
        <v>nei</v>
      </c>
      <c r="T43" s="53">
        <f t="shared" si="9"/>
        <v>0</v>
      </c>
      <c r="U43" s="53" t="e">
        <f t="shared" si="10"/>
        <v>#NUM!</v>
      </c>
      <c r="V43" s="53" t="str">
        <f t="shared" si="11"/>
        <v>nei</v>
      </c>
      <c r="W43" s="53">
        <f t="shared" si="12"/>
        <v>0</v>
      </c>
      <c r="X43" s="53" t="e">
        <f t="shared" si="13"/>
        <v>#NUM!</v>
      </c>
      <c r="Y43" s="53" t="str">
        <f t="shared" si="14"/>
        <v>nei</v>
      </c>
      <c r="Z43" s="53">
        <f t="shared" si="15"/>
        <v>0</v>
      </c>
      <c r="AA43" s="57">
        <f t="shared" si="16"/>
        <v>0</v>
      </c>
      <c r="AB43" s="57">
        <v>45</v>
      </c>
      <c r="AC43" s="60">
        <f t="shared" si="17"/>
        <v>45</v>
      </c>
    </row>
    <row r="44" spans="2:29" ht="12.75">
      <c r="B44" s="27">
        <v>36</v>
      </c>
      <c r="C44" s="22" t="s">
        <v>34</v>
      </c>
      <c r="D44" s="66"/>
      <c r="E44" s="57" t="s">
        <v>31</v>
      </c>
      <c r="F44" s="66"/>
      <c r="G44" s="57">
        <v>39</v>
      </c>
      <c r="H44" s="66"/>
      <c r="I44" s="57"/>
      <c r="J44" s="66"/>
      <c r="K44" s="53">
        <f t="shared" si="0"/>
        <v>1</v>
      </c>
      <c r="L44" s="53">
        <f t="shared" si="1"/>
        <v>39</v>
      </c>
      <c r="M44" s="53" t="str">
        <f t="shared" si="2"/>
        <v>ja</v>
      </c>
      <c r="N44" s="53">
        <f t="shared" si="3"/>
        <v>39</v>
      </c>
      <c r="O44" s="53" t="e">
        <f t="shared" si="4"/>
        <v>#NUM!</v>
      </c>
      <c r="P44" s="53" t="str">
        <f t="shared" si="5"/>
        <v>nei</v>
      </c>
      <c r="Q44" s="53">
        <f t="shared" si="6"/>
        <v>0</v>
      </c>
      <c r="R44" s="53" t="e">
        <f t="shared" si="7"/>
        <v>#NUM!</v>
      </c>
      <c r="S44" s="53" t="str">
        <f t="shared" si="8"/>
        <v>nei</v>
      </c>
      <c r="T44" s="53">
        <f t="shared" si="9"/>
        <v>0</v>
      </c>
      <c r="U44" s="53" t="e">
        <f t="shared" si="10"/>
        <v>#NUM!</v>
      </c>
      <c r="V44" s="53" t="str">
        <f t="shared" si="11"/>
        <v>nei</v>
      </c>
      <c r="W44" s="53">
        <f t="shared" si="12"/>
        <v>0</v>
      </c>
      <c r="X44" s="53" t="e">
        <f t="shared" si="13"/>
        <v>#NUM!</v>
      </c>
      <c r="Y44" s="53" t="str">
        <f t="shared" si="14"/>
        <v>nei</v>
      </c>
      <c r="Z44" s="53">
        <f t="shared" si="15"/>
        <v>0</v>
      </c>
      <c r="AA44" s="57">
        <f t="shared" si="16"/>
        <v>39</v>
      </c>
      <c r="AB44" s="57"/>
      <c r="AC44" s="60">
        <f t="shared" si="17"/>
        <v>39</v>
      </c>
    </row>
    <row r="45" spans="2:29" ht="12.75">
      <c r="B45" s="27">
        <v>37</v>
      </c>
      <c r="C45" s="22" t="s">
        <v>229</v>
      </c>
      <c r="D45" s="66"/>
      <c r="E45" s="57"/>
      <c r="F45" s="66"/>
      <c r="G45" s="57"/>
      <c r="H45" s="66"/>
      <c r="I45" s="57"/>
      <c r="J45" s="66"/>
      <c r="K45" s="53">
        <f t="shared" si="0"/>
        <v>0</v>
      </c>
      <c r="L45" s="53" t="e">
        <f t="shared" si="1"/>
        <v>#NUM!</v>
      </c>
      <c r="M45" s="53" t="str">
        <f t="shared" si="2"/>
        <v>nei</v>
      </c>
      <c r="N45" s="53">
        <f t="shared" si="3"/>
        <v>0</v>
      </c>
      <c r="O45" s="53" t="e">
        <f t="shared" si="4"/>
        <v>#NUM!</v>
      </c>
      <c r="P45" s="53" t="str">
        <f t="shared" si="5"/>
        <v>nei</v>
      </c>
      <c r="Q45" s="53">
        <f t="shared" si="6"/>
        <v>0</v>
      </c>
      <c r="R45" s="53" t="e">
        <f t="shared" si="7"/>
        <v>#NUM!</v>
      </c>
      <c r="S45" s="53" t="str">
        <f t="shared" si="8"/>
        <v>nei</v>
      </c>
      <c r="T45" s="53">
        <f t="shared" si="9"/>
        <v>0</v>
      </c>
      <c r="U45" s="53" t="e">
        <f t="shared" si="10"/>
        <v>#NUM!</v>
      </c>
      <c r="V45" s="53" t="str">
        <f t="shared" si="11"/>
        <v>nei</v>
      </c>
      <c r="W45" s="53">
        <f t="shared" si="12"/>
        <v>0</v>
      </c>
      <c r="X45" s="53" t="e">
        <f t="shared" si="13"/>
        <v>#NUM!</v>
      </c>
      <c r="Y45" s="53" t="str">
        <f t="shared" si="14"/>
        <v>nei</v>
      </c>
      <c r="Z45" s="53">
        <f t="shared" si="15"/>
        <v>0</v>
      </c>
      <c r="AA45" s="57">
        <f t="shared" si="16"/>
        <v>0</v>
      </c>
      <c r="AB45" s="57">
        <v>38</v>
      </c>
      <c r="AC45" s="60">
        <f t="shared" si="17"/>
        <v>38</v>
      </c>
    </row>
    <row r="46" spans="2:29" ht="12.75">
      <c r="B46" s="27">
        <v>38</v>
      </c>
      <c r="C46" s="22" t="s">
        <v>240</v>
      </c>
      <c r="D46" s="66"/>
      <c r="E46" s="57"/>
      <c r="F46" s="66"/>
      <c r="G46" s="57"/>
      <c r="H46" s="66"/>
      <c r="I46" s="57"/>
      <c r="J46" s="66"/>
      <c r="K46" s="53">
        <f t="shared" si="0"/>
        <v>0</v>
      </c>
      <c r="L46" s="53" t="e">
        <f t="shared" si="1"/>
        <v>#NUM!</v>
      </c>
      <c r="M46" s="53" t="str">
        <f t="shared" si="2"/>
        <v>nei</v>
      </c>
      <c r="N46" s="53">
        <f t="shared" si="3"/>
        <v>0</v>
      </c>
      <c r="O46" s="53" t="e">
        <f t="shared" si="4"/>
        <v>#NUM!</v>
      </c>
      <c r="P46" s="53" t="str">
        <f t="shared" si="5"/>
        <v>nei</v>
      </c>
      <c r="Q46" s="53">
        <f t="shared" si="6"/>
        <v>0</v>
      </c>
      <c r="R46" s="53" t="e">
        <f t="shared" si="7"/>
        <v>#NUM!</v>
      </c>
      <c r="S46" s="53" t="str">
        <f t="shared" si="8"/>
        <v>nei</v>
      </c>
      <c r="T46" s="53">
        <f t="shared" si="9"/>
        <v>0</v>
      </c>
      <c r="U46" s="53" t="e">
        <f t="shared" si="10"/>
        <v>#NUM!</v>
      </c>
      <c r="V46" s="53" t="str">
        <f t="shared" si="11"/>
        <v>nei</v>
      </c>
      <c r="W46" s="53">
        <f t="shared" si="12"/>
        <v>0</v>
      </c>
      <c r="X46" s="53" t="e">
        <f t="shared" si="13"/>
        <v>#NUM!</v>
      </c>
      <c r="Y46" s="53" t="str">
        <f t="shared" si="14"/>
        <v>nei</v>
      </c>
      <c r="Z46" s="53">
        <f t="shared" si="15"/>
        <v>0</v>
      </c>
      <c r="AA46" s="57">
        <f t="shared" si="16"/>
        <v>0</v>
      </c>
      <c r="AB46" s="57">
        <v>35</v>
      </c>
      <c r="AC46" s="60">
        <f t="shared" si="17"/>
        <v>35</v>
      </c>
    </row>
    <row r="47" spans="2:29" ht="12.75">
      <c r="B47" s="27">
        <v>39</v>
      </c>
      <c r="C47" s="22" t="s">
        <v>92</v>
      </c>
      <c r="D47" s="66"/>
      <c r="E47" s="57" t="s">
        <v>31</v>
      </c>
      <c r="F47" s="66"/>
      <c r="G47" s="57"/>
      <c r="H47" s="66"/>
      <c r="I47" s="57"/>
      <c r="J47" s="66"/>
      <c r="K47" s="53">
        <f t="shared" si="0"/>
        <v>0</v>
      </c>
      <c r="L47" s="53" t="e">
        <f t="shared" si="1"/>
        <v>#NUM!</v>
      </c>
      <c r="M47" s="53" t="str">
        <f t="shared" si="2"/>
        <v>nei</v>
      </c>
      <c r="N47" s="53">
        <f t="shared" si="3"/>
        <v>0</v>
      </c>
      <c r="O47" s="53" t="e">
        <f t="shared" si="4"/>
        <v>#NUM!</v>
      </c>
      <c r="P47" s="53" t="str">
        <f t="shared" si="5"/>
        <v>nei</v>
      </c>
      <c r="Q47" s="53">
        <f t="shared" si="6"/>
        <v>0</v>
      </c>
      <c r="R47" s="53" t="e">
        <f t="shared" si="7"/>
        <v>#NUM!</v>
      </c>
      <c r="S47" s="53" t="str">
        <f t="shared" si="8"/>
        <v>nei</v>
      </c>
      <c r="T47" s="53">
        <f t="shared" si="9"/>
        <v>0</v>
      </c>
      <c r="U47" s="53" t="e">
        <f t="shared" si="10"/>
        <v>#NUM!</v>
      </c>
      <c r="V47" s="53" t="str">
        <f t="shared" si="11"/>
        <v>nei</v>
      </c>
      <c r="W47" s="53">
        <f t="shared" si="12"/>
        <v>0</v>
      </c>
      <c r="X47" s="53" t="e">
        <f t="shared" si="13"/>
        <v>#NUM!</v>
      </c>
      <c r="Y47" s="53" t="str">
        <f t="shared" si="14"/>
        <v>nei</v>
      </c>
      <c r="Z47" s="53">
        <f t="shared" si="15"/>
        <v>0</v>
      </c>
      <c r="AA47" s="57">
        <f t="shared" si="16"/>
        <v>0</v>
      </c>
      <c r="AB47" s="57"/>
      <c r="AC47" s="60">
        <f t="shared" si="17"/>
        <v>0</v>
      </c>
    </row>
    <row r="48" spans="2:29" ht="12.75">
      <c r="B48" s="27">
        <v>40</v>
      </c>
      <c r="C48" s="22" t="s">
        <v>129</v>
      </c>
      <c r="D48" s="66"/>
      <c r="E48" s="57"/>
      <c r="F48" s="66" t="s">
        <v>31</v>
      </c>
      <c r="G48" s="57"/>
      <c r="H48" s="66"/>
      <c r="I48" s="57"/>
      <c r="J48" s="66"/>
      <c r="K48" s="53">
        <f t="shared" si="0"/>
        <v>0</v>
      </c>
      <c r="L48" s="53" t="e">
        <f t="shared" si="1"/>
        <v>#NUM!</v>
      </c>
      <c r="M48" s="53" t="str">
        <f t="shared" si="2"/>
        <v>nei</v>
      </c>
      <c r="N48" s="53">
        <f t="shared" si="3"/>
        <v>0</v>
      </c>
      <c r="O48" s="53" t="e">
        <f t="shared" si="4"/>
        <v>#NUM!</v>
      </c>
      <c r="P48" s="53" t="str">
        <f t="shared" si="5"/>
        <v>nei</v>
      </c>
      <c r="Q48" s="53">
        <f t="shared" si="6"/>
        <v>0</v>
      </c>
      <c r="R48" s="53" t="e">
        <f t="shared" si="7"/>
        <v>#NUM!</v>
      </c>
      <c r="S48" s="53" t="str">
        <f t="shared" si="8"/>
        <v>nei</v>
      </c>
      <c r="T48" s="53">
        <f t="shared" si="9"/>
        <v>0</v>
      </c>
      <c r="U48" s="53" t="e">
        <f t="shared" si="10"/>
        <v>#NUM!</v>
      </c>
      <c r="V48" s="53" t="str">
        <f t="shared" si="11"/>
        <v>nei</v>
      </c>
      <c r="W48" s="53">
        <f t="shared" si="12"/>
        <v>0</v>
      </c>
      <c r="X48" s="53" t="e">
        <f t="shared" si="13"/>
        <v>#NUM!</v>
      </c>
      <c r="Y48" s="53" t="str">
        <f t="shared" si="14"/>
        <v>nei</v>
      </c>
      <c r="Z48" s="53">
        <f t="shared" si="15"/>
        <v>0</v>
      </c>
      <c r="AA48" s="57">
        <f t="shared" si="16"/>
        <v>0</v>
      </c>
      <c r="AB48" s="57"/>
      <c r="AC48" s="60">
        <f t="shared" si="17"/>
        <v>0</v>
      </c>
    </row>
    <row r="49" spans="2:29" ht="12.75">
      <c r="B49" s="27">
        <v>41</v>
      </c>
      <c r="C49" s="99" t="s">
        <v>209</v>
      </c>
      <c r="D49" s="66"/>
      <c r="E49" s="57"/>
      <c r="F49" s="66"/>
      <c r="G49" s="57"/>
      <c r="H49" s="66"/>
      <c r="I49" s="57" t="s">
        <v>31</v>
      </c>
      <c r="J49" s="66"/>
      <c r="K49" s="53">
        <f t="shared" si="0"/>
        <v>0</v>
      </c>
      <c r="L49" s="53" t="e">
        <f t="shared" si="1"/>
        <v>#NUM!</v>
      </c>
      <c r="M49" s="53" t="str">
        <f t="shared" si="2"/>
        <v>nei</v>
      </c>
      <c r="N49" s="53">
        <f t="shared" si="3"/>
        <v>0</v>
      </c>
      <c r="O49" s="53" t="e">
        <f t="shared" si="4"/>
        <v>#NUM!</v>
      </c>
      <c r="P49" s="53" t="str">
        <f t="shared" si="5"/>
        <v>nei</v>
      </c>
      <c r="Q49" s="53">
        <f t="shared" si="6"/>
        <v>0</v>
      </c>
      <c r="R49" s="53" t="e">
        <f t="shared" si="7"/>
        <v>#NUM!</v>
      </c>
      <c r="S49" s="53" t="str">
        <f t="shared" si="8"/>
        <v>nei</v>
      </c>
      <c r="T49" s="53">
        <f t="shared" si="9"/>
        <v>0</v>
      </c>
      <c r="U49" s="53" t="e">
        <f t="shared" si="10"/>
        <v>#NUM!</v>
      </c>
      <c r="V49" s="53" t="str">
        <f t="shared" si="11"/>
        <v>nei</v>
      </c>
      <c r="W49" s="53">
        <f t="shared" si="12"/>
        <v>0</v>
      </c>
      <c r="X49" s="53" t="e">
        <f t="shared" si="13"/>
        <v>#NUM!</v>
      </c>
      <c r="Y49" s="53" t="str">
        <f t="shared" si="14"/>
        <v>nei</v>
      </c>
      <c r="Z49" s="53">
        <f t="shared" si="15"/>
        <v>0</v>
      </c>
      <c r="AA49" s="57">
        <f t="shared" si="16"/>
        <v>0</v>
      </c>
      <c r="AB49" s="57"/>
      <c r="AC49" s="60">
        <f t="shared" si="17"/>
        <v>0</v>
      </c>
    </row>
    <row r="50" spans="2:29" ht="12.75">
      <c r="B50" s="27">
        <v>42</v>
      </c>
      <c r="C50" s="22"/>
      <c r="D50" s="66"/>
      <c r="E50" s="57"/>
      <c r="F50" s="66"/>
      <c r="G50" s="57"/>
      <c r="H50" s="66"/>
      <c r="I50" s="57"/>
      <c r="J50" s="66"/>
      <c r="K50" s="53">
        <f aca="true" t="shared" si="18" ref="K50:K58">COUNT(D50:J50)</f>
        <v>0</v>
      </c>
      <c r="L50" s="53" t="e">
        <f aca="true" t="shared" si="19" ref="L50:L58">LARGE(D50:J50,1)</f>
        <v>#NUM!</v>
      </c>
      <c r="M50" s="53" t="str">
        <f aca="true" t="shared" si="20" ref="M50:M58">IF(K50&gt;0,"ja","nei")</f>
        <v>nei</v>
      </c>
      <c r="N50" s="53">
        <f aca="true" t="shared" si="21" ref="N50:N58">IF(M50="ja",L50,0)</f>
        <v>0</v>
      </c>
      <c r="O50" s="53" t="e">
        <f aca="true" t="shared" si="22" ref="O50:O58">LARGE(D50:J50,2)</f>
        <v>#NUM!</v>
      </c>
      <c r="P50" s="53" t="str">
        <f aca="true" t="shared" si="23" ref="P50:P58">IF(K50&gt;1,"ja","nei")</f>
        <v>nei</v>
      </c>
      <c r="Q50" s="53">
        <f aca="true" t="shared" si="24" ref="Q50:Q58">IF(P50="ja",O50,0)</f>
        <v>0</v>
      </c>
      <c r="R50" s="53" t="e">
        <f aca="true" t="shared" si="25" ref="R50:R58">LARGE(D50:J50,3)</f>
        <v>#NUM!</v>
      </c>
      <c r="S50" s="53" t="str">
        <f aca="true" t="shared" si="26" ref="S50:S58">IF(K50&gt;2,"ja","nei")</f>
        <v>nei</v>
      </c>
      <c r="T50" s="53">
        <f aca="true" t="shared" si="27" ref="T50:T58">IF(S50="ja",R50,0)</f>
        <v>0</v>
      </c>
      <c r="U50" s="53" t="e">
        <f aca="true" t="shared" si="28" ref="U50:U58">LARGE(D50:J50,4)</f>
        <v>#NUM!</v>
      </c>
      <c r="V50" s="53" t="str">
        <f aca="true" t="shared" si="29" ref="V50:V58">IF(K50&gt;3,"ja","nei")</f>
        <v>nei</v>
      </c>
      <c r="W50" s="53">
        <f aca="true" t="shared" si="30" ref="W50:W58">IF(V50="ja",U50,0)</f>
        <v>0</v>
      </c>
      <c r="X50" s="53" t="e">
        <f aca="true" t="shared" si="31" ref="X50:X58">LARGE(D50:J50,5)</f>
        <v>#NUM!</v>
      </c>
      <c r="Y50" s="53" t="str">
        <f aca="true" t="shared" si="32" ref="Y50:Y58">IF(K50&gt;4,"ja","nei")</f>
        <v>nei</v>
      </c>
      <c r="Z50" s="53">
        <f aca="true" t="shared" si="33" ref="Z50:Z58">IF(Y50="ja",X50,0)</f>
        <v>0</v>
      </c>
      <c r="AA50" s="57">
        <f aca="true" t="shared" si="34" ref="AA50:AA58">SUM(Z50+W50+T50+Q50+N50)</f>
        <v>0</v>
      </c>
      <c r="AB50" s="57"/>
      <c r="AC50" s="60">
        <f aca="true" t="shared" si="35" ref="AC50:AC58">AA50+AB50</f>
        <v>0</v>
      </c>
    </row>
    <row r="51" spans="2:29" ht="12.75">
      <c r="B51" s="27">
        <v>43</v>
      </c>
      <c r="C51" s="22"/>
      <c r="D51" s="66"/>
      <c r="E51" s="57"/>
      <c r="F51" s="66"/>
      <c r="G51" s="57"/>
      <c r="H51" s="66"/>
      <c r="I51" s="57"/>
      <c r="J51" s="66"/>
      <c r="K51" s="53">
        <f t="shared" si="18"/>
        <v>0</v>
      </c>
      <c r="L51" s="53" t="e">
        <f t="shared" si="19"/>
        <v>#NUM!</v>
      </c>
      <c r="M51" s="53" t="str">
        <f t="shared" si="20"/>
        <v>nei</v>
      </c>
      <c r="N51" s="53">
        <f t="shared" si="21"/>
        <v>0</v>
      </c>
      <c r="O51" s="53" t="e">
        <f t="shared" si="22"/>
        <v>#NUM!</v>
      </c>
      <c r="P51" s="53" t="str">
        <f t="shared" si="23"/>
        <v>nei</v>
      </c>
      <c r="Q51" s="53">
        <f t="shared" si="24"/>
        <v>0</v>
      </c>
      <c r="R51" s="53" t="e">
        <f t="shared" si="25"/>
        <v>#NUM!</v>
      </c>
      <c r="S51" s="53" t="str">
        <f t="shared" si="26"/>
        <v>nei</v>
      </c>
      <c r="T51" s="53">
        <f t="shared" si="27"/>
        <v>0</v>
      </c>
      <c r="U51" s="53" t="e">
        <f t="shared" si="28"/>
        <v>#NUM!</v>
      </c>
      <c r="V51" s="53" t="str">
        <f t="shared" si="29"/>
        <v>nei</v>
      </c>
      <c r="W51" s="53">
        <f t="shared" si="30"/>
        <v>0</v>
      </c>
      <c r="X51" s="53" t="e">
        <f t="shared" si="31"/>
        <v>#NUM!</v>
      </c>
      <c r="Y51" s="53" t="str">
        <f t="shared" si="32"/>
        <v>nei</v>
      </c>
      <c r="Z51" s="53">
        <f t="shared" si="33"/>
        <v>0</v>
      </c>
      <c r="AA51" s="57">
        <f t="shared" si="34"/>
        <v>0</v>
      </c>
      <c r="AB51" s="57"/>
      <c r="AC51" s="60">
        <f t="shared" si="35"/>
        <v>0</v>
      </c>
    </row>
    <row r="52" spans="2:29" ht="12.75">
      <c r="B52" s="27">
        <v>44</v>
      </c>
      <c r="C52" s="22"/>
      <c r="D52" s="66"/>
      <c r="E52" s="57"/>
      <c r="F52" s="66"/>
      <c r="G52" s="57"/>
      <c r="H52" s="66"/>
      <c r="I52" s="57"/>
      <c r="J52" s="66"/>
      <c r="K52" s="53">
        <f t="shared" si="18"/>
        <v>0</v>
      </c>
      <c r="L52" s="53" t="e">
        <f t="shared" si="19"/>
        <v>#NUM!</v>
      </c>
      <c r="M52" s="53" t="str">
        <f t="shared" si="20"/>
        <v>nei</v>
      </c>
      <c r="N52" s="53">
        <f t="shared" si="21"/>
        <v>0</v>
      </c>
      <c r="O52" s="53" t="e">
        <f t="shared" si="22"/>
        <v>#NUM!</v>
      </c>
      <c r="P52" s="53" t="str">
        <f t="shared" si="23"/>
        <v>nei</v>
      </c>
      <c r="Q52" s="53">
        <f t="shared" si="24"/>
        <v>0</v>
      </c>
      <c r="R52" s="53" t="e">
        <f t="shared" si="25"/>
        <v>#NUM!</v>
      </c>
      <c r="S52" s="53" t="str">
        <f t="shared" si="26"/>
        <v>nei</v>
      </c>
      <c r="T52" s="53">
        <f t="shared" si="27"/>
        <v>0</v>
      </c>
      <c r="U52" s="53" t="e">
        <f t="shared" si="28"/>
        <v>#NUM!</v>
      </c>
      <c r="V52" s="53" t="str">
        <f t="shared" si="29"/>
        <v>nei</v>
      </c>
      <c r="W52" s="53">
        <f t="shared" si="30"/>
        <v>0</v>
      </c>
      <c r="X52" s="53" t="e">
        <f t="shared" si="31"/>
        <v>#NUM!</v>
      </c>
      <c r="Y52" s="53" t="str">
        <f t="shared" si="32"/>
        <v>nei</v>
      </c>
      <c r="Z52" s="53">
        <f t="shared" si="33"/>
        <v>0</v>
      </c>
      <c r="AA52" s="57">
        <f t="shared" si="34"/>
        <v>0</v>
      </c>
      <c r="AB52" s="57"/>
      <c r="AC52" s="60">
        <f t="shared" si="35"/>
        <v>0</v>
      </c>
    </row>
    <row r="53" spans="2:29" ht="12.75">
      <c r="B53" s="27">
        <v>45</v>
      </c>
      <c r="C53" s="22"/>
      <c r="D53" s="66"/>
      <c r="E53" s="57"/>
      <c r="F53" s="66"/>
      <c r="G53" s="57"/>
      <c r="H53" s="66"/>
      <c r="I53" s="57"/>
      <c r="J53" s="66"/>
      <c r="K53" s="53">
        <f t="shared" si="18"/>
        <v>0</v>
      </c>
      <c r="L53" s="53" t="e">
        <f t="shared" si="19"/>
        <v>#NUM!</v>
      </c>
      <c r="M53" s="53" t="str">
        <f t="shared" si="20"/>
        <v>nei</v>
      </c>
      <c r="N53" s="53">
        <f t="shared" si="21"/>
        <v>0</v>
      </c>
      <c r="O53" s="53" t="e">
        <f t="shared" si="22"/>
        <v>#NUM!</v>
      </c>
      <c r="P53" s="53" t="str">
        <f t="shared" si="23"/>
        <v>nei</v>
      </c>
      <c r="Q53" s="53">
        <f t="shared" si="24"/>
        <v>0</v>
      </c>
      <c r="R53" s="53" t="e">
        <f t="shared" si="25"/>
        <v>#NUM!</v>
      </c>
      <c r="S53" s="53" t="str">
        <f t="shared" si="26"/>
        <v>nei</v>
      </c>
      <c r="T53" s="53">
        <f t="shared" si="27"/>
        <v>0</v>
      </c>
      <c r="U53" s="53" t="e">
        <f t="shared" si="28"/>
        <v>#NUM!</v>
      </c>
      <c r="V53" s="53" t="str">
        <f t="shared" si="29"/>
        <v>nei</v>
      </c>
      <c r="W53" s="53">
        <f t="shared" si="30"/>
        <v>0</v>
      </c>
      <c r="X53" s="53" t="e">
        <f t="shared" si="31"/>
        <v>#NUM!</v>
      </c>
      <c r="Y53" s="53" t="str">
        <f t="shared" si="32"/>
        <v>nei</v>
      </c>
      <c r="Z53" s="53">
        <f t="shared" si="33"/>
        <v>0</v>
      </c>
      <c r="AA53" s="57">
        <f t="shared" si="34"/>
        <v>0</v>
      </c>
      <c r="AB53" s="57"/>
      <c r="AC53" s="60">
        <f t="shared" si="35"/>
        <v>0</v>
      </c>
    </row>
    <row r="54" spans="2:29" ht="12.75">
      <c r="B54" s="27">
        <v>46</v>
      </c>
      <c r="C54" s="22"/>
      <c r="D54" s="66"/>
      <c r="E54" s="57"/>
      <c r="F54" s="66"/>
      <c r="G54" s="57"/>
      <c r="H54" s="66"/>
      <c r="I54" s="57"/>
      <c r="J54" s="66"/>
      <c r="K54" s="53">
        <f t="shared" si="18"/>
        <v>0</v>
      </c>
      <c r="L54" s="53" t="e">
        <f t="shared" si="19"/>
        <v>#NUM!</v>
      </c>
      <c r="M54" s="53" t="str">
        <f t="shared" si="20"/>
        <v>nei</v>
      </c>
      <c r="N54" s="53">
        <f t="shared" si="21"/>
        <v>0</v>
      </c>
      <c r="O54" s="53" t="e">
        <f t="shared" si="22"/>
        <v>#NUM!</v>
      </c>
      <c r="P54" s="53" t="str">
        <f t="shared" si="23"/>
        <v>nei</v>
      </c>
      <c r="Q54" s="53">
        <f t="shared" si="24"/>
        <v>0</v>
      </c>
      <c r="R54" s="53" t="e">
        <f t="shared" si="25"/>
        <v>#NUM!</v>
      </c>
      <c r="S54" s="53" t="str">
        <f t="shared" si="26"/>
        <v>nei</v>
      </c>
      <c r="T54" s="53">
        <f t="shared" si="27"/>
        <v>0</v>
      </c>
      <c r="U54" s="53" t="e">
        <f t="shared" si="28"/>
        <v>#NUM!</v>
      </c>
      <c r="V54" s="53" t="str">
        <f t="shared" si="29"/>
        <v>nei</v>
      </c>
      <c r="W54" s="53">
        <f t="shared" si="30"/>
        <v>0</v>
      </c>
      <c r="X54" s="53" t="e">
        <f t="shared" si="31"/>
        <v>#NUM!</v>
      </c>
      <c r="Y54" s="53" t="str">
        <f t="shared" si="32"/>
        <v>nei</v>
      </c>
      <c r="Z54" s="53">
        <f t="shared" si="33"/>
        <v>0</v>
      </c>
      <c r="AA54" s="57">
        <f t="shared" si="34"/>
        <v>0</v>
      </c>
      <c r="AB54" s="57"/>
      <c r="AC54" s="60">
        <f t="shared" si="35"/>
        <v>0</v>
      </c>
    </row>
    <row r="55" spans="2:29" ht="12.75">
      <c r="B55" s="27">
        <v>47</v>
      </c>
      <c r="C55" s="22"/>
      <c r="D55" s="66"/>
      <c r="E55" s="57"/>
      <c r="F55" s="66"/>
      <c r="G55" s="57"/>
      <c r="H55" s="66"/>
      <c r="I55" s="57"/>
      <c r="J55" s="66"/>
      <c r="K55" s="53">
        <f t="shared" si="18"/>
        <v>0</v>
      </c>
      <c r="L55" s="53" t="e">
        <f t="shared" si="19"/>
        <v>#NUM!</v>
      </c>
      <c r="M55" s="53" t="str">
        <f t="shared" si="20"/>
        <v>nei</v>
      </c>
      <c r="N55" s="53">
        <f t="shared" si="21"/>
        <v>0</v>
      </c>
      <c r="O55" s="53" t="e">
        <f t="shared" si="22"/>
        <v>#NUM!</v>
      </c>
      <c r="P55" s="53" t="str">
        <f t="shared" si="23"/>
        <v>nei</v>
      </c>
      <c r="Q55" s="53">
        <f t="shared" si="24"/>
        <v>0</v>
      </c>
      <c r="R55" s="53" t="e">
        <f t="shared" si="25"/>
        <v>#NUM!</v>
      </c>
      <c r="S55" s="53" t="str">
        <f t="shared" si="26"/>
        <v>nei</v>
      </c>
      <c r="T55" s="53">
        <f t="shared" si="27"/>
        <v>0</v>
      </c>
      <c r="U55" s="53" t="e">
        <f t="shared" si="28"/>
        <v>#NUM!</v>
      </c>
      <c r="V55" s="53" t="str">
        <f t="shared" si="29"/>
        <v>nei</v>
      </c>
      <c r="W55" s="53">
        <f t="shared" si="30"/>
        <v>0</v>
      </c>
      <c r="X55" s="53" t="e">
        <f t="shared" si="31"/>
        <v>#NUM!</v>
      </c>
      <c r="Y55" s="53" t="str">
        <f t="shared" si="32"/>
        <v>nei</v>
      </c>
      <c r="Z55" s="53">
        <f t="shared" si="33"/>
        <v>0</v>
      </c>
      <c r="AA55" s="57">
        <f t="shared" si="34"/>
        <v>0</v>
      </c>
      <c r="AB55" s="57"/>
      <c r="AC55" s="60">
        <f t="shared" si="35"/>
        <v>0</v>
      </c>
    </row>
    <row r="56" spans="2:29" ht="12.75">
      <c r="B56" s="27">
        <v>48</v>
      </c>
      <c r="C56" s="22"/>
      <c r="D56" s="66"/>
      <c r="E56" s="57"/>
      <c r="F56" s="66"/>
      <c r="G56" s="57"/>
      <c r="H56" s="66"/>
      <c r="I56" s="57"/>
      <c r="J56" s="66"/>
      <c r="K56" s="53">
        <f t="shared" si="18"/>
        <v>0</v>
      </c>
      <c r="L56" s="53" t="e">
        <f t="shared" si="19"/>
        <v>#NUM!</v>
      </c>
      <c r="M56" s="53" t="str">
        <f t="shared" si="20"/>
        <v>nei</v>
      </c>
      <c r="N56" s="53">
        <f t="shared" si="21"/>
        <v>0</v>
      </c>
      <c r="O56" s="53" t="e">
        <f t="shared" si="22"/>
        <v>#NUM!</v>
      </c>
      <c r="P56" s="53" t="str">
        <f t="shared" si="23"/>
        <v>nei</v>
      </c>
      <c r="Q56" s="53">
        <f t="shared" si="24"/>
        <v>0</v>
      </c>
      <c r="R56" s="53" t="e">
        <f t="shared" si="25"/>
        <v>#NUM!</v>
      </c>
      <c r="S56" s="53" t="str">
        <f t="shared" si="26"/>
        <v>nei</v>
      </c>
      <c r="T56" s="53">
        <f t="shared" si="27"/>
        <v>0</v>
      </c>
      <c r="U56" s="53" t="e">
        <f t="shared" si="28"/>
        <v>#NUM!</v>
      </c>
      <c r="V56" s="53" t="str">
        <f t="shared" si="29"/>
        <v>nei</v>
      </c>
      <c r="W56" s="53">
        <f t="shared" si="30"/>
        <v>0</v>
      </c>
      <c r="X56" s="53" t="e">
        <f t="shared" si="31"/>
        <v>#NUM!</v>
      </c>
      <c r="Y56" s="53" t="str">
        <f t="shared" si="32"/>
        <v>nei</v>
      </c>
      <c r="Z56" s="53">
        <f t="shared" si="33"/>
        <v>0</v>
      </c>
      <c r="AA56" s="57">
        <f t="shared" si="34"/>
        <v>0</v>
      </c>
      <c r="AB56" s="57"/>
      <c r="AC56" s="60">
        <f t="shared" si="35"/>
        <v>0</v>
      </c>
    </row>
    <row r="57" spans="2:29" ht="12.75">
      <c r="B57" s="27">
        <v>49</v>
      </c>
      <c r="C57" s="22"/>
      <c r="D57" s="66"/>
      <c r="E57" s="57"/>
      <c r="F57" s="66"/>
      <c r="G57" s="57"/>
      <c r="H57" s="66"/>
      <c r="I57" s="57"/>
      <c r="J57" s="66"/>
      <c r="K57" s="53">
        <f t="shared" si="18"/>
        <v>0</v>
      </c>
      <c r="L57" s="53" t="e">
        <f t="shared" si="19"/>
        <v>#NUM!</v>
      </c>
      <c r="M57" s="53" t="str">
        <f t="shared" si="20"/>
        <v>nei</v>
      </c>
      <c r="N57" s="53">
        <f t="shared" si="21"/>
        <v>0</v>
      </c>
      <c r="O57" s="53" t="e">
        <f t="shared" si="22"/>
        <v>#NUM!</v>
      </c>
      <c r="P57" s="53" t="str">
        <f t="shared" si="23"/>
        <v>nei</v>
      </c>
      <c r="Q57" s="53">
        <f t="shared" si="24"/>
        <v>0</v>
      </c>
      <c r="R57" s="53" t="e">
        <f t="shared" si="25"/>
        <v>#NUM!</v>
      </c>
      <c r="S57" s="53" t="str">
        <f t="shared" si="26"/>
        <v>nei</v>
      </c>
      <c r="T57" s="53">
        <f t="shared" si="27"/>
        <v>0</v>
      </c>
      <c r="U57" s="53" t="e">
        <f t="shared" si="28"/>
        <v>#NUM!</v>
      </c>
      <c r="V57" s="53" t="str">
        <f t="shared" si="29"/>
        <v>nei</v>
      </c>
      <c r="W57" s="53">
        <f t="shared" si="30"/>
        <v>0</v>
      </c>
      <c r="X57" s="53" t="e">
        <f t="shared" si="31"/>
        <v>#NUM!</v>
      </c>
      <c r="Y57" s="53" t="str">
        <f t="shared" si="32"/>
        <v>nei</v>
      </c>
      <c r="Z57" s="53">
        <f t="shared" si="33"/>
        <v>0</v>
      </c>
      <c r="AA57" s="57">
        <f t="shared" si="34"/>
        <v>0</v>
      </c>
      <c r="AB57" s="57"/>
      <c r="AC57" s="60">
        <f t="shared" si="35"/>
        <v>0</v>
      </c>
    </row>
    <row r="58" spans="2:29" ht="13.5" thickBot="1">
      <c r="B58" s="63">
        <v>50</v>
      </c>
      <c r="C58" s="32"/>
      <c r="D58" s="67"/>
      <c r="E58" s="58"/>
      <c r="F58" s="67"/>
      <c r="G58" s="58"/>
      <c r="H58" s="67"/>
      <c r="I58" s="58"/>
      <c r="J58" s="67"/>
      <c r="K58" s="61">
        <f t="shared" si="18"/>
        <v>0</v>
      </c>
      <c r="L58" s="61" t="e">
        <f t="shared" si="19"/>
        <v>#NUM!</v>
      </c>
      <c r="M58" s="61" t="str">
        <f t="shared" si="20"/>
        <v>nei</v>
      </c>
      <c r="N58" s="61">
        <f t="shared" si="21"/>
        <v>0</v>
      </c>
      <c r="O58" s="61" t="e">
        <f t="shared" si="22"/>
        <v>#NUM!</v>
      </c>
      <c r="P58" s="61" t="str">
        <f t="shared" si="23"/>
        <v>nei</v>
      </c>
      <c r="Q58" s="61">
        <f t="shared" si="24"/>
        <v>0</v>
      </c>
      <c r="R58" s="61" t="e">
        <f t="shared" si="25"/>
        <v>#NUM!</v>
      </c>
      <c r="S58" s="61" t="str">
        <f t="shared" si="26"/>
        <v>nei</v>
      </c>
      <c r="T58" s="61">
        <f t="shared" si="27"/>
        <v>0</v>
      </c>
      <c r="U58" s="61" t="e">
        <f t="shared" si="28"/>
        <v>#NUM!</v>
      </c>
      <c r="V58" s="61" t="str">
        <f t="shared" si="29"/>
        <v>nei</v>
      </c>
      <c r="W58" s="61">
        <f t="shared" si="30"/>
        <v>0</v>
      </c>
      <c r="X58" s="61" t="e">
        <f t="shared" si="31"/>
        <v>#NUM!</v>
      </c>
      <c r="Y58" s="61" t="str">
        <f t="shared" si="32"/>
        <v>nei</v>
      </c>
      <c r="Z58" s="61">
        <f t="shared" si="33"/>
        <v>0</v>
      </c>
      <c r="AA58" s="58">
        <f t="shared" si="34"/>
        <v>0</v>
      </c>
      <c r="AB58" s="58"/>
      <c r="AC58" s="62">
        <f t="shared" si="35"/>
        <v>0</v>
      </c>
    </row>
    <row r="59" spans="11:26" ht="12.7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1:26" ht="12.7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1:26" ht="12.7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1:26" ht="12.7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1:26" ht="12.7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1:26" ht="12.7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1:26" ht="12.7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1:26" ht="12.7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1:26" ht="12.7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1:26" ht="12.7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1:26" ht="12.7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1:26" ht="12.7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1:26" ht="12.7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1:26" ht="12.7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1:26" ht="12.7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1:26" ht="12.7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1:26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1:26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1:26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1:26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1:26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1:26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1:26" ht="12.7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1:26" ht="12.7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1:26" ht="12.7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1:26" ht="12.75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1:26" ht="12.75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1:26" ht="12.75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1:26" ht="12.75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1:26" ht="12.75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1:26" ht="12.75"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1:26" ht="12.75"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1:26" ht="12.75"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1:26" ht="12.75"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1:26" ht="12.75"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1:26" ht="12.75"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1:26" ht="12.75"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1:26" ht="12.75"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1:26" ht="12.75"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1:26" ht="12.75"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1:26" ht="12.75"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1:26" ht="12.75"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1:26" ht="12.75"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1:26" ht="12.75"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1:26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1:26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1:26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1:26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1:26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1:26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1:26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1:26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1:26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1:26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1:26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1:26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1:26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1:26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1:26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1:26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1:26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1:26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1:26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1:26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1:26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1:26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1:26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1:26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1:26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1:26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1:26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1:26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1:26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1:26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1:26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1:26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1:26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1:26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1:26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1:26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1:26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1:26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1:26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1:26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1:26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1:26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1:26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1:26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C146"/>
  <sheetViews>
    <sheetView workbookViewId="0" topLeftCell="A1">
      <selection activeCell="B2" sqref="B2:G2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1.421875" style="0" bestFit="1" customWidth="1"/>
    <col min="4" max="4" width="16.421875" style="0" bestFit="1" customWidth="1"/>
    <col min="5" max="5" width="13.8515625" style="0" bestFit="1" customWidth="1"/>
    <col min="6" max="6" width="9.57421875" style="0" bestFit="1" customWidth="1"/>
    <col min="7" max="7" width="8.421875" style="0" bestFit="1" customWidth="1"/>
    <col min="8" max="8" width="9.140625" style="0" bestFit="1" customWidth="1"/>
    <col min="9" max="9" width="12.140625" style="0" bestFit="1" customWidth="1"/>
    <col min="10" max="10" width="9.57421875" style="0" bestFit="1" customWidth="1"/>
    <col min="11" max="20" width="9.57421875" style="0" hidden="1" customWidth="1"/>
    <col min="21" max="23" width="7.421875" style="0" hidden="1" customWidth="1"/>
    <col min="24" max="26" width="14.421875" style="0" hidden="1" customWidth="1"/>
    <col min="27" max="27" width="11.28125" style="0" customWidth="1"/>
    <col min="28" max="28" width="14.421875" style="0" bestFit="1" customWidth="1"/>
    <col min="29" max="29" width="8.7109375" style="0" bestFit="1" customWidth="1"/>
    <col min="30" max="30" width="9.00390625" style="0" bestFit="1" customWidth="1"/>
    <col min="31" max="32" width="9.8515625" style="0" customWidth="1"/>
  </cols>
  <sheetData>
    <row r="2" spans="2:7" ht="20.25">
      <c r="B2" s="137" t="s">
        <v>157</v>
      </c>
      <c r="C2" s="137"/>
      <c r="D2" s="137"/>
      <c r="E2" s="137"/>
      <c r="F2" s="137"/>
      <c r="G2" s="137"/>
    </row>
    <row r="4" spans="2:3" ht="18">
      <c r="B4" s="138" t="s">
        <v>33</v>
      </c>
      <c r="C4" s="138"/>
    </row>
    <row r="5" spans="2:3" ht="15.75">
      <c r="B5" s="101" t="s">
        <v>113</v>
      </c>
      <c r="C5" s="101"/>
    </row>
    <row r="6" ht="13.5" thickBot="1"/>
    <row r="7" spans="2:29" ht="12.75">
      <c r="B7" s="68"/>
      <c r="C7" s="69"/>
      <c r="D7" s="70" t="s">
        <v>50</v>
      </c>
      <c r="E7" s="71" t="s">
        <v>51</v>
      </c>
      <c r="F7" s="70" t="s">
        <v>52</v>
      </c>
      <c r="G7" s="71" t="s">
        <v>53</v>
      </c>
      <c r="H7" s="70" t="s">
        <v>54</v>
      </c>
      <c r="I7" s="71" t="s">
        <v>55</v>
      </c>
      <c r="J7" s="70" t="s">
        <v>56</v>
      </c>
      <c r="K7" s="70" t="s">
        <v>67</v>
      </c>
      <c r="L7" s="70" t="s">
        <v>62</v>
      </c>
      <c r="M7" s="70"/>
      <c r="N7" s="70"/>
      <c r="O7" s="70" t="s">
        <v>63</v>
      </c>
      <c r="P7" s="70"/>
      <c r="Q7" s="70"/>
      <c r="R7" s="70" t="s">
        <v>64</v>
      </c>
      <c r="S7" s="70"/>
      <c r="T7" s="70"/>
      <c r="U7" s="70" t="s">
        <v>65</v>
      </c>
      <c r="V7" s="70"/>
      <c r="W7" s="70"/>
      <c r="X7" s="70" t="s">
        <v>66</v>
      </c>
      <c r="Y7" s="70"/>
      <c r="Z7" s="70"/>
      <c r="AA7" s="71" t="s">
        <v>68</v>
      </c>
      <c r="AB7" s="71" t="s">
        <v>58</v>
      </c>
      <c r="AC7" s="72" t="s">
        <v>57</v>
      </c>
    </row>
    <row r="8" spans="2:29" ht="13.5" thickBot="1">
      <c r="B8" s="73" t="s">
        <v>1</v>
      </c>
      <c r="C8" s="130" t="s">
        <v>0</v>
      </c>
      <c r="D8" s="84" t="s">
        <v>60</v>
      </c>
      <c r="E8" s="85" t="s">
        <v>59</v>
      </c>
      <c r="F8" s="84" t="s">
        <v>155</v>
      </c>
      <c r="G8" s="85" t="s">
        <v>145</v>
      </c>
      <c r="H8" s="84" t="s">
        <v>146</v>
      </c>
      <c r="I8" s="86" t="s">
        <v>205</v>
      </c>
      <c r="J8" s="84" t="s">
        <v>61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86" t="s">
        <v>245</v>
      </c>
      <c r="AC8" s="88"/>
    </row>
    <row r="9" spans="2:29" ht="12.75">
      <c r="B9" s="20">
        <v>1</v>
      </c>
      <c r="C9" s="18" t="s">
        <v>43</v>
      </c>
      <c r="D9" s="65" t="s">
        <v>31</v>
      </c>
      <c r="E9" s="56">
        <v>27</v>
      </c>
      <c r="F9" s="65"/>
      <c r="G9" s="56">
        <v>28</v>
      </c>
      <c r="H9" s="65">
        <v>100</v>
      </c>
      <c r="I9" s="56">
        <v>100</v>
      </c>
      <c r="J9" s="65"/>
      <c r="K9" s="53">
        <f aca="true" t="shared" si="0" ref="K9:K40">COUNT(D9:J9)</f>
        <v>4</v>
      </c>
      <c r="L9" s="53">
        <f aca="true" t="shared" si="1" ref="L9:L40">LARGE(D9:J9,1)</f>
        <v>100</v>
      </c>
      <c r="M9" s="53" t="str">
        <f aca="true" t="shared" si="2" ref="M9:M40">IF(K9&gt;0,"ja","nei")</f>
        <v>ja</v>
      </c>
      <c r="N9" s="53">
        <f aca="true" t="shared" si="3" ref="N9:N40">IF(M9="ja",L9,0)</f>
        <v>100</v>
      </c>
      <c r="O9" s="53">
        <f aca="true" t="shared" si="4" ref="O9:O40">LARGE(D9:J9,2)</f>
        <v>100</v>
      </c>
      <c r="P9" s="53" t="str">
        <f aca="true" t="shared" si="5" ref="P9:P40">IF(K9&gt;1,"ja","nei")</f>
        <v>ja</v>
      </c>
      <c r="Q9" s="53">
        <f aca="true" t="shared" si="6" ref="Q9:Q40">IF(P9="ja",O9,0)</f>
        <v>100</v>
      </c>
      <c r="R9" s="53">
        <f aca="true" t="shared" si="7" ref="R9:R40">LARGE(D9:J9,3)</f>
        <v>28</v>
      </c>
      <c r="S9" s="53" t="str">
        <f aca="true" t="shared" si="8" ref="S9:S40">IF(K9&gt;2,"ja","nei")</f>
        <v>ja</v>
      </c>
      <c r="T9" s="53">
        <f aca="true" t="shared" si="9" ref="T9:T40">IF(S9="ja",R9,0)</f>
        <v>28</v>
      </c>
      <c r="U9" s="53">
        <f aca="true" t="shared" si="10" ref="U9:U40">LARGE(D9:J9,4)</f>
        <v>27</v>
      </c>
      <c r="V9" s="53" t="str">
        <f aca="true" t="shared" si="11" ref="V9:V40">IF(K9&gt;3,"ja","nei")</f>
        <v>ja</v>
      </c>
      <c r="W9" s="53">
        <f aca="true" t="shared" si="12" ref="W9:W40">IF(V9="ja",U9,0)</f>
        <v>27</v>
      </c>
      <c r="X9" s="53" t="e">
        <f aca="true" t="shared" si="13" ref="X9:X40">LARGE(D9:J9,5)</f>
        <v>#NUM!</v>
      </c>
      <c r="Y9" s="53" t="str">
        <f aca="true" t="shared" si="14" ref="Y9:Y40">IF(K9&gt;4,"ja","nei")</f>
        <v>nei</v>
      </c>
      <c r="Z9" s="53">
        <f aca="true" t="shared" si="15" ref="Z9:Z40">IF(Y9="ja",X9,0)</f>
        <v>0</v>
      </c>
      <c r="AA9" s="56">
        <f aca="true" t="shared" si="16" ref="AA9:AA40">SUM(Z9+W9+T9+Q9+N9)</f>
        <v>255</v>
      </c>
      <c r="AB9" s="56">
        <v>58</v>
      </c>
      <c r="AC9" s="59">
        <f aca="true" t="shared" si="17" ref="AC9:AC40">AA9+AB9</f>
        <v>313</v>
      </c>
    </row>
    <row r="10" spans="2:29" ht="12.75">
      <c r="B10" s="27">
        <v>2</v>
      </c>
      <c r="C10" s="22" t="s">
        <v>41</v>
      </c>
      <c r="D10" s="66" t="s">
        <v>31</v>
      </c>
      <c r="E10" s="57">
        <v>78</v>
      </c>
      <c r="F10" s="66">
        <v>100</v>
      </c>
      <c r="G10" s="57"/>
      <c r="H10" s="66" t="s">
        <v>31</v>
      </c>
      <c r="I10" s="57"/>
      <c r="J10" s="66"/>
      <c r="K10" s="53">
        <f t="shared" si="0"/>
        <v>2</v>
      </c>
      <c r="L10" s="53">
        <f t="shared" si="1"/>
        <v>100</v>
      </c>
      <c r="M10" s="53" t="str">
        <f t="shared" si="2"/>
        <v>ja</v>
      </c>
      <c r="N10" s="53">
        <f t="shared" si="3"/>
        <v>100</v>
      </c>
      <c r="O10" s="53">
        <f t="shared" si="4"/>
        <v>78</v>
      </c>
      <c r="P10" s="53" t="str">
        <f t="shared" si="5"/>
        <v>ja</v>
      </c>
      <c r="Q10" s="53">
        <f t="shared" si="6"/>
        <v>78</v>
      </c>
      <c r="R10" s="53" t="e">
        <f t="shared" si="7"/>
        <v>#NUM!</v>
      </c>
      <c r="S10" s="53" t="str">
        <f t="shared" si="8"/>
        <v>nei</v>
      </c>
      <c r="T10" s="53">
        <f t="shared" si="9"/>
        <v>0</v>
      </c>
      <c r="U10" s="53" t="e">
        <f t="shared" si="10"/>
        <v>#NUM!</v>
      </c>
      <c r="V10" s="53" t="str">
        <f t="shared" si="11"/>
        <v>nei</v>
      </c>
      <c r="W10" s="53">
        <f t="shared" si="12"/>
        <v>0</v>
      </c>
      <c r="X10" s="53" t="e">
        <f t="shared" si="13"/>
        <v>#NUM!</v>
      </c>
      <c r="Y10" s="53" t="str">
        <f t="shared" si="14"/>
        <v>nei</v>
      </c>
      <c r="Z10" s="53">
        <f t="shared" si="15"/>
        <v>0</v>
      </c>
      <c r="AA10" s="57">
        <f t="shared" si="16"/>
        <v>178</v>
      </c>
      <c r="AB10" s="57"/>
      <c r="AC10" s="60">
        <f t="shared" si="17"/>
        <v>178</v>
      </c>
    </row>
    <row r="11" spans="2:29" ht="12.75">
      <c r="B11" s="27">
        <v>3</v>
      </c>
      <c r="C11" s="100" t="s">
        <v>40</v>
      </c>
      <c r="D11" s="66" t="s">
        <v>31</v>
      </c>
      <c r="E11" s="57">
        <v>43</v>
      </c>
      <c r="F11" s="66">
        <v>64</v>
      </c>
      <c r="G11" s="57">
        <v>50</v>
      </c>
      <c r="H11" s="66"/>
      <c r="I11" s="57"/>
      <c r="J11" s="66"/>
      <c r="K11" s="53">
        <f t="shared" si="0"/>
        <v>3</v>
      </c>
      <c r="L11" s="53">
        <f t="shared" si="1"/>
        <v>64</v>
      </c>
      <c r="M11" s="53" t="str">
        <f t="shared" si="2"/>
        <v>ja</v>
      </c>
      <c r="N11" s="53">
        <f t="shared" si="3"/>
        <v>64</v>
      </c>
      <c r="O11" s="53">
        <f t="shared" si="4"/>
        <v>50</v>
      </c>
      <c r="P11" s="53" t="str">
        <f t="shared" si="5"/>
        <v>ja</v>
      </c>
      <c r="Q11" s="53">
        <f t="shared" si="6"/>
        <v>50</v>
      </c>
      <c r="R11" s="53">
        <f t="shared" si="7"/>
        <v>43</v>
      </c>
      <c r="S11" s="53" t="str">
        <f t="shared" si="8"/>
        <v>ja</v>
      </c>
      <c r="T11" s="53">
        <f t="shared" si="9"/>
        <v>43</v>
      </c>
      <c r="U11" s="53" t="e">
        <f t="shared" si="10"/>
        <v>#NUM!</v>
      </c>
      <c r="V11" s="53" t="str">
        <f t="shared" si="11"/>
        <v>nei</v>
      </c>
      <c r="W11" s="53">
        <f t="shared" si="12"/>
        <v>0</v>
      </c>
      <c r="X11" s="53" t="e">
        <f t="shared" si="13"/>
        <v>#NUM!</v>
      </c>
      <c r="Y11" s="53" t="str">
        <f t="shared" si="14"/>
        <v>nei</v>
      </c>
      <c r="Z11" s="53">
        <f t="shared" si="15"/>
        <v>0</v>
      </c>
      <c r="AA11" s="57">
        <f t="shared" si="16"/>
        <v>157</v>
      </c>
      <c r="AB11" s="57"/>
      <c r="AC11" s="60">
        <f t="shared" si="17"/>
        <v>157</v>
      </c>
    </row>
    <row r="12" spans="2:29" ht="12.75">
      <c r="B12" s="27">
        <v>4</v>
      </c>
      <c r="C12" s="22" t="s">
        <v>100</v>
      </c>
      <c r="D12" s="66"/>
      <c r="E12" s="57">
        <v>40</v>
      </c>
      <c r="F12" s="66"/>
      <c r="G12" s="57">
        <v>59</v>
      </c>
      <c r="H12" s="66"/>
      <c r="I12" s="57">
        <v>54</v>
      </c>
      <c r="J12" s="66"/>
      <c r="K12" s="53">
        <f t="shared" si="0"/>
        <v>3</v>
      </c>
      <c r="L12" s="53">
        <f t="shared" si="1"/>
        <v>59</v>
      </c>
      <c r="M12" s="53" t="str">
        <f t="shared" si="2"/>
        <v>ja</v>
      </c>
      <c r="N12" s="53">
        <f t="shared" si="3"/>
        <v>59</v>
      </c>
      <c r="O12" s="53">
        <f t="shared" si="4"/>
        <v>54</v>
      </c>
      <c r="P12" s="53" t="str">
        <f t="shared" si="5"/>
        <v>ja</v>
      </c>
      <c r="Q12" s="53">
        <f t="shared" si="6"/>
        <v>54</v>
      </c>
      <c r="R12" s="53">
        <f t="shared" si="7"/>
        <v>40</v>
      </c>
      <c r="S12" s="53" t="str">
        <f t="shared" si="8"/>
        <v>ja</v>
      </c>
      <c r="T12" s="53">
        <f t="shared" si="9"/>
        <v>40</v>
      </c>
      <c r="U12" s="53" t="e">
        <f t="shared" si="10"/>
        <v>#NUM!</v>
      </c>
      <c r="V12" s="53" t="str">
        <f t="shared" si="11"/>
        <v>nei</v>
      </c>
      <c r="W12" s="53">
        <f t="shared" si="12"/>
        <v>0</v>
      </c>
      <c r="X12" s="53" t="e">
        <f t="shared" si="13"/>
        <v>#NUM!</v>
      </c>
      <c r="Y12" s="53" t="str">
        <f t="shared" si="14"/>
        <v>nei</v>
      </c>
      <c r="Z12" s="53">
        <f t="shared" si="15"/>
        <v>0</v>
      </c>
      <c r="AA12" s="57">
        <f t="shared" si="16"/>
        <v>153</v>
      </c>
      <c r="AB12" s="57"/>
      <c r="AC12" s="60">
        <f t="shared" si="17"/>
        <v>153</v>
      </c>
    </row>
    <row r="13" spans="2:29" ht="12.75">
      <c r="B13" s="27">
        <v>5</v>
      </c>
      <c r="C13" s="22" t="s">
        <v>34</v>
      </c>
      <c r="D13" s="66">
        <v>100</v>
      </c>
      <c r="E13" s="57"/>
      <c r="F13" s="66">
        <v>42</v>
      </c>
      <c r="G13" s="57"/>
      <c r="H13" s="66"/>
      <c r="I13" s="57"/>
      <c r="J13" s="66"/>
      <c r="K13" s="53">
        <f t="shared" si="0"/>
        <v>2</v>
      </c>
      <c r="L13" s="53">
        <f t="shared" si="1"/>
        <v>100</v>
      </c>
      <c r="M13" s="53" t="str">
        <f t="shared" si="2"/>
        <v>ja</v>
      </c>
      <c r="N13" s="53">
        <f t="shared" si="3"/>
        <v>100</v>
      </c>
      <c r="O13" s="53">
        <f t="shared" si="4"/>
        <v>42</v>
      </c>
      <c r="P13" s="53" t="str">
        <f t="shared" si="5"/>
        <v>ja</v>
      </c>
      <c r="Q13" s="53">
        <f t="shared" si="6"/>
        <v>42</v>
      </c>
      <c r="R13" s="53" t="e">
        <f t="shared" si="7"/>
        <v>#NUM!</v>
      </c>
      <c r="S13" s="53" t="str">
        <f t="shared" si="8"/>
        <v>nei</v>
      </c>
      <c r="T13" s="53">
        <f t="shared" si="9"/>
        <v>0</v>
      </c>
      <c r="U13" s="53" t="e">
        <f t="shared" si="10"/>
        <v>#NUM!</v>
      </c>
      <c r="V13" s="53" t="str">
        <f t="shared" si="11"/>
        <v>nei</v>
      </c>
      <c r="W13" s="53">
        <f t="shared" si="12"/>
        <v>0</v>
      </c>
      <c r="X13" s="53" t="e">
        <f t="shared" si="13"/>
        <v>#NUM!</v>
      </c>
      <c r="Y13" s="53" t="str">
        <f t="shared" si="14"/>
        <v>nei</v>
      </c>
      <c r="Z13" s="53">
        <f t="shared" si="15"/>
        <v>0</v>
      </c>
      <c r="AA13" s="57">
        <f t="shared" si="16"/>
        <v>142</v>
      </c>
      <c r="AB13" s="57"/>
      <c r="AC13" s="60">
        <f t="shared" si="17"/>
        <v>142</v>
      </c>
    </row>
    <row r="14" spans="2:29" ht="12.75">
      <c r="B14" s="27">
        <v>6</v>
      </c>
      <c r="C14" s="22" t="s">
        <v>37</v>
      </c>
      <c r="D14" s="66">
        <v>51</v>
      </c>
      <c r="E14" s="57"/>
      <c r="F14" s="66">
        <v>82</v>
      </c>
      <c r="G14" s="57"/>
      <c r="H14" s="66"/>
      <c r="I14" s="57"/>
      <c r="J14" s="66"/>
      <c r="K14" s="53">
        <f t="shared" si="0"/>
        <v>2</v>
      </c>
      <c r="L14" s="53">
        <f t="shared" si="1"/>
        <v>82</v>
      </c>
      <c r="M14" s="53" t="str">
        <f t="shared" si="2"/>
        <v>ja</v>
      </c>
      <c r="N14" s="53">
        <f t="shared" si="3"/>
        <v>82</v>
      </c>
      <c r="O14" s="53">
        <f t="shared" si="4"/>
        <v>51</v>
      </c>
      <c r="P14" s="53" t="str">
        <f t="shared" si="5"/>
        <v>ja</v>
      </c>
      <c r="Q14" s="53">
        <f t="shared" si="6"/>
        <v>51</v>
      </c>
      <c r="R14" s="53" t="e">
        <f t="shared" si="7"/>
        <v>#NUM!</v>
      </c>
      <c r="S14" s="53" t="str">
        <f t="shared" si="8"/>
        <v>nei</v>
      </c>
      <c r="T14" s="53">
        <f t="shared" si="9"/>
        <v>0</v>
      </c>
      <c r="U14" s="53" t="e">
        <f t="shared" si="10"/>
        <v>#NUM!</v>
      </c>
      <c r="V14" s="53" t="str">
        <f t="shared" si="11"/>
        <v>nei</v>
      </c>
      <c r="W14" s="53">
        <f t="shared" si="12"/>
        <v>0</v>
      </c>
      <c r="X14" s="53" t="e">
        <f t="shared" si="13"/>
        <v>#NUM!</v>
      </c>
      <c r="Y14" s="53" t="str">
        <f t="shared" si="14"/>
        <v>nei</v>
      </c>
      <c r="Z14" s="53">
        <f t="shared" si="15"/>
        <v>0</v>
      </c>
      <c r="AA14" s="57">
        <f t="shared" si="16"/>
        <v>133</v>
      </c>
      <c r="AB14" s="57"/>
      <c r="AC14" s="60">
        <f t="shared" si="17"/>
        <v>133</v>
      </c>
    </row>
    <row r="15" spans="2:29" ht="12.75">
      <c r="B15" s="27">
        <v>7</v>
      </c>
      <c r="C15" s="22" t="s">
        <v>95</v>
      </c>
      <c r="D15" s="66"/>
      <c r="E15" s="57">
        <v>69</v>
      </c>
      <c r="F15" s="66"/>
      <c r="G15" s="57">
        <v>63</v>
      </c>
      <c r="H15" s="66"/>
      <c r="I15" s="57"/>
      <c r="J15" s="66"/>
      <c r="K15" s="53">
        <f t="shared" si="0"/>
        <v>2</v>
      </c>
      <c r="L15" s="53">
        <f t="shared" si="1"/>
        <v>69</v>
      </c>
      <c r="M15" s="53" t="str">
        <f t="shared" si="2"/>
        <v>ja</v>
      </c>
      <c r="N15" s="53">
        <f t="shared" si="3"/>
        <v>69</v>
      </c>
      <c r="O15" s="53">
        <f t="shared" si="4"/>
        <v>63</v>
      </c>
      <c r="P15" s="53" t="str">
        <f t="shared" si="5"/>
        <v>ja</v>
      </c>
      <c r="Q15" s="53">
        <f t="shared" si="6"/>
        <v>63</v>
      </c>
      <c r="R15" s="53" t="e">
        <f t="shared" si="7"/>
        <v>#NUM!</v>
      </c>
      <c r="S15" s="53" t="str">
        <f t="shared" si="8"/>
        <v>nei</v>
      </c>
      <c r="T15" s="53">
        <f t="shared" si="9"/>
        <v>0</v>
      </c>
      <c r="U15" s="53" t="e">
        <f t="shared" si="10"/>
        <v>#NUM!</v>
      </c>
      <c r="V15" s="53" t="str">
        <f t="shared" si="11"/>
        <v>nei</v>
      </c>
      <c r="W15" s="53">
        <f t="shared" si="12"/>
        <v>0</v>
      </c>
      <c r="X15" s="53" t="e">
        <f t="shared" si="13"/>
        <v>#NUM!</v>
      </c>
      <c r="Y15" s="53" t="str">
        <f t="shared" si="14"/>
        <v>nei</v>
      </c>
      <c r="Z15" s="53">
        <f t="shared" si="15"/>
        <v>0</v>
      </c>
      <c r="AA15" s="57">
        <f t="shared" si="16"/>
        <v>132</v>
      </c>
      <c r="AB15" s="57"/>
      <c r="AC15" s="60">
        <f t="shared" si="17"/>
        <v>132</v>
      </c>
    </row>
    <row r="16" spans="2:29" ht="12.75">
      <c r="B16" s="27">
        <v>8</v>
      </c>
      <c r="C16" s="22" t="s">
        <v>87</v>
      </c>
      <c r="D16" s="66"/>
      <c r="E16" s="57"/>
      <c r="F16" s="66">
        <v>75</v>
      </c>
      <c r="G16" s="57">
        <v>55</v>
      </c>
      <c r="H16" s="66"/>
      <c r="I16" s="57"/>
      <c r="J16" s="66"/>
      <c r="K16" s="53">
        <f t="shared" si="0"/>
        <v>2</v>
      </c>
      <c r="L16" s="53">
        <f t="shared" si="1"/>
        <v>75</v>
      </c>
      <c r="M16" s="53" t="str">
        <f t="shared" si="2"/>
        <v>ja</v>
      </c>
      <c r="N16" s="53">
        <f t="shared" si="3"/>
        <v>75</v>
      </c>
      <c r="O16" s="53">
        <f t="shared" si="4"/>
        <v>55</v>
      </c>
      <c r="P16" s="53" t="str">
        <f t="shared" si="5"/>
        <v>ja</v>
      </c>
      <c r="Q16" s="53">
        <f t="shared" si="6"/>
        <v>55</v>
      </c>
      <c r="R16" s="53" t="e">
        <f t="shared" si="7"/>
        <v>#NUM!</v>
      </c>
      <c r="S16" s="53" t="str">
        <f t="shared" si="8"/>
        <v>nei</v>
      </c>
      <c r="T16" s="53">
        <f t="shared" si="9"/>
        <v>0</v>
      </c>
      <c r="U16" s="53" t="e">
        <f t="shared" si="10"/>
        <v>#NUM!</v>
      </c>
      <c r="V16" s="53" t="str">
        <f t="shared" si="11"/>
        <v>nei</v>
      </c>
      <c r="W16" s="53">
        <f t="shared" si="12"/>
        <v>0</v>
      </c>
      <c r="X16" s="53" t="e">
        <f t="shared" si="13"/>
        <v>#NUM!</v>
      </c>
      <c r="Y16" s="53" t="str">
        <f t="shared" si="14"/>
        <v>nei</v>
      </c>
      <c r="Z16" s="53">
        <f t="shared" si="15"/>
        <v>0</v>
      </c>
      <c r="AA16" s="57">
        <f t="shared" si="16"/>
        <v>130</v>
      </c>
      <c r="AB16" s="57"/>
      <c r="AC16" s="60">
        <f t="shared" si="17"/>
        <v>130</v>
      </c>
    </row>
    <row r="17" spans="2:29" ht="12.75">
      <c r="B17" s="27">
        <v>9</v>
      </c>
      <c r="C17" s="22" t="s">
        <v>99</v>
      </c>
      <c r="D17" s="66">
        <v>62</v>
      </c>
      <c r="E17" s="57">
        <v>41</v>
      </c>
      <c r="F17" s="66"/>
      <c r="G17" s="57">
        <v>24</v>
      </c>
      <c r="H17" s="66"/>
      <c r="I17" s="57"/>
      <c r="J17" s="66"/>
      <c r="K17" s="53">
        <f t="shared" si="0"/>
        <v>3</v>
      </c>
      <c r="L17" s="53">
        <f t="shared" si="1"/>
        <v>62</v>
      </c>
      <c r="M17" s="53" t="str">
        <f t="shared" si="2"/>
        <v>ja</v>
      </c>
      <c r="N17" s="53">
        <f t="shared" si="3"/>
        <v>62</v>
      </c>
      <c r="O17" s="53">
        <f t="shared" si="4"/>
        <v>41</v>
      </c>
      <c r="P17" s="53" t="str">
        <f t="shared" si="5"/>
        <v>ja</v>
      </c>
      <c r="Q17" s="53">
        <f t="shared" si="6"/>
        <v>41</v>
      </c>
      <c r="R17" s="53">
        <f t="shared" si="7"/>
        <v>24</v>
      </c>
      <c r="S17" s="53" t="str">
        <f t="shared" si="8"/>
        <v>ja</v>
      </c>
      <c r="T17" s="53">
        <f t="shared" si="9"/>
        <v>24</v>
      </c>
      <c r="U17" s="53" t="e">
        <f t="shared" si="10"/>
        <v>#NUM!</v>
      </c>
      <c r="V17" s="53" t="str">
        <f t="shared" si="11"/>
        <v>nei</v>
      </c>
      <c r="W17" s="53">
        <f t="shared" si="12"/>
        <v>0</v>
      </c>
      <c r="X17" s="53" t="e">
        <f t="shared" si="13"/>
        <v>#NUM!</v>
      </c>
      <c r="Y17" s="53" t="str">
        <f t="shared" si="14"/>
        <v>nei</v>
      </c>
      <c r="Z17" s="53">
        <f t="shared" si="15"/>
        <v>0</v>
      </c>
      <c r="AA17" s="57">
        <f t="shared" si="16"/>
        <v>127</v>
      </c>
      <c r="AB17" s="57"/>
      <c r="AC17" s="60">
        <f t="shared" si="17"/>
        <v>127</v>
      </c>
    </row>
    <row r="18" spans="2:29" ht="12.75">
      <c r="B18" s="27">
        <v>10</v>
      </c>
      <c r="C18" s="22" t="s">
        <v>35</v>
      </c>
      <c r="D18" s="66">
        <v>70</v>
      </c>
      <c r="E18" s="57">
        <v>51</v>
      </c>
      <c r="F18" s="66"/>
      <c r="G18" s="57"/>
      <c r="H18" s="66"/>
      <c r="I18" s="57"/>
      <c r="J18" s="66"/>
      <c r="K18" s="53">
        <f t="shared" si="0"/>
        <v>2</v>
      </c>
      <c r="L18" s="53">
        <f t="shared" si="1"/>
        <v>70</v>
      </c>
      <c r="M18" s="53" t="str">
        <f t="shared" si="2"/>
        <v>ja</v>
      </c>
      <c r="N18" s="53">
        <f t="shared" si="3"/>
        <v>70</v>
      </c>
      <c r="O18" s="53">
        <f t="shared" si="4"/>
        <v>51</v>
      </c>
      <c r="P18" s="53" t="str">
        <f t="shared" si="5"/>
        <v>ja</v>
      </c>
      <c r="Q18" s="53">
        <f t="shared" si="6"/>
        <v>51</v>
      </c>
      <c r="R18" s="53" t="e">
        <f t="shared" si="7"/>
        <v>#NUM!</v>
      </c>
      <c r="S18" s="53" t="str">
        <f t="shared" si="8"/>
        <v>nei</v>
      </c>
      <c r="T18" s="53">
        <f t="shared" si="9"/>
        <v>0</v>
      </c>
      <c r="U18" s="53" t="e">
        <f t="shared" si="10"/>
        <v>#NUM!</v>
      </c>
      <c r="V18" s="53" t="str">
        <f t="shared" si="11"/>
        <v>nei</v>
      </c>
      <c r="W18" s="53">
        <f t="shared" si="12"/>
        <v>0</v>
      </c>
      <c r="X18" s="53" t="e">
        <f t="shared" si="13"/>
        <v>#NUM!</v>
      </c>
      <c r="Y18" s="53" t="str">
        <f t="shared" si="14"/>
        <v>nei</v>
      </c>
      <c r="Z18" s="53">
        <f t="shared" si="15"/>
        <v>0</v>
      </c>
      <c r="AA18" s="57">
        <f t="shared" si="16"/>
        <v>121</v>
      </c>
      <c r="AB18" s="57"/>
      <c r="AC18" s="60">
        <f t="shared" si="17"/>
        <v>121</v>
      </c>
    </row>
    <row r="19" spans="2:29" ht="12.75">
      <c r="B19" s="27">
        <v>11</v>
      </c>
      <c r="C19" s="22" t="s">
        <v>101</v>
      </c>
      <c r="D19" s="66"/>
      <c r="E19" s="57">
        <v>37</v>
      </c>
      <c r="F19" s="66"/>
      <c r="G19" s="57"/>
      <c r="H19" s="66">
        <v>44</v>
      </c>
      <c r="I19" s="57"/>
      <c r="J19" s="66"/>
      <c r="K19" s="53">
        <f t="shared" si="0"/>
        <v>2</v>
      </c>
      <c r="L19" s="53">
        <f t="shared" si="1"/>
        <v>44</v>
      </c>
      <c r="M19" s="53" t="str">
        <f t="shared" si="2"/>
        <v>ja</v>
      </c>
      <c r="N19" s="53">
        <f t="shared" si="3"/>
        <v>44</v>
      </c>
      <c r="O19" s="53">
        <f t="shared" si="4"/>
        <v>37</v>
      </c>
      <c r="P19" s="53" t="str">
        <f t="shared" si="5"/>
        <v>ja</v>
      </c>
      <c r="Q19" s="53">
        <f t="shared" si="6"/>
        <v>37</v>
      </c>
      <c r="R19" s="53" t="e">
        <f t="shared" si="7"/>
        <v>#NUM!</v>
      </c>
      <c r="S19" s="53" t="str">
        <f t="shared" si="8"/>
        <v>nei</v>
      </c>
      <c r="T19" s="53">
        <f t="shared" si="9"/>
        <v>0</v>
      </c>
      <c r="U19" s="53" t="e">
        <f t="shared" si="10"/>
        <v>#NUM!</v>
      </c>
      <c r="V19" s="53" t="str">
        <f t="shared" si="11"/>
        <v>nei</v>
      </c>
      <c r="W19" s="53">
        <f t="shared" si="12"/>
        <v>0</v>
      </c>
      <c r="X19" s="53" t="e">
        <f t="shared" si="13"/>
        <v>#NUM!</v>
      </c>
      <c r="Y19" s="53" t="str">
        <f t="shared" si="14"/>
        <v>nei</v>
      </c>
      <c r="Z19" s="53">
        <f t="shared" si="15"/>
        <v>0</v>
      </c>
      <c r="AA19" s="57">
        <f t="shared" si="16"/>
        <v>81</v>
      </c>
      <c r="AB19" s="57">
        <v>40</v>
      </c>
      <c r="AC19" s="60">
        <f t="shared" si="17"/>
        <v>121</v>
      </c>
    </row>
    <row r="20" spans="2:29" ht="12.75">
      <c r="B20" s="27">
        <v>12</v>
      </c>
      <c r="C20" s="22" t="s">
        <v>6</v>
      </c>
      <c r="D20" s="66"/>
      <c r="E20" s="57" t="s">
        <v>31</v>
      </c>
      <c r="F20" s="66"/>
      <c r="G20" s="57">
        <v>42</v>
      </c>
      <c r="H20" s="66"/>
      <c r="I20" s="57">
        <v>60</v>
      </c>
      <c r="J20" s="66"/>
      <c r="K20" s="53">
        <f t="shared" si="0"/>
        <v>2</v>
      </c>
      <c r="L20" s="53">
        <f t="shared" si="1"/>
        <v>60</v>
      </c>
      <c r="M20" s="53" t="str">
        <f t="shared" si="2"/>
        <v>ja</v>
      </c>
      <c r="N20" s="53">
        <f t="shared" si="3"/>
        <v>60</v>
      </c>
      <c r="O20" s="53">
        <f t="shared" si="4"/>
        <v>42</v>
      </c>
      <c r="P20" s="53" t="str">
        <f t="shared" si="5"/>
        <v>ja</v>
      </c>
      <c r="Q20" s="53">
        <f t="shared" si="6"/>
        <v>42</v>
      </c>
      <c r="R20" s="53" t="e">
        <f t="shared" si="7"/>
        <v>#NUM!</v>
      </c>
      <c r="S20" s="53" t="str">
        <f t="shared" si="8"/>
        <v>nei</v>
      </c>
      <c r="T20" s="53">
        <f t="shared" si="9"/>
        <v>0</v>
      </c>
      <c r="U20" s="53" t="e">
        <f t="shared" si="10"/>
        <v>#NUM!</v>
      </c>
      <c r="V20" s="53" t="str">
        <f t="shared" si="11"/>
        <v>nei</v>
      </c>
      <c r="W20" s="53">
        <f t="shared" si="12"/>
        <v>0</v>
      </c>
      <c r="X20" s="53" t="e">
        <f t="shared" si="13"/>
        <v>#NUM!</v>
      </c>
      <c r="Y20" s="53" t="str">
        <f t="shared" si="14"/>
        <v>nei</v>
      </c>
      <c r="Z20" s="53">
        <f t="shared" si="15"/>
        <v>0</v>
      </c>
      <c r="AA20" s="57">
        <f t="shared" si="16"/>
        <v>102</v>
      </c>
      <c r="AB20" s="57"/>
      <c r="AC20" s="60">
        <f t="shared" si="17"/>
        <v>102</v>
      </c>
    </row>
    <row r="21" spans="2:29" ht="12.75">
      <c r="B21" s="27">
        <v>13</v>
      </c>
      <c r="C21" s="22" t="s">
        <v>94</v>
      </c>
      <c r="D21" s="66"/>
      <c r="E21" s="57">
        <v>100</v>
      </c>
      <c r="F21" s="66"/>
      <c r="G21" s="57"/>
      <c r="H21" s="66"/>
      <c r="I21" s="57"/>
      <c r="J21" s="66"/>
      <c r="K21" s="53">
        <f t="shared" si="0"/>
        <v>1</v>
      </c>
      <c r="L21" s="53">
        <f t="shared" si="1"/>
        <v>100</v>
      </c>
      <c r="M21" s="53" t="str">
        <f t="shared" si="2"/>
        <v>ja</v>
      </c>
      <c r="N21" s="53">
        <f t="shared" si="3"/>
        <v>100</v>
      </c>
      <c r="O21" s="53" t="e">
        <f t="shared" si="4"/>
        <v>#NUM!</v>
      </c>
      <c r="P21" s="53" t="str">
        <f t="shared" si="5"/>
        <v>nei</v>
      </c>
      <c r="Q21" s="53">
        <f t="shared" si="6"/>
        <v>0</v>
      </c>
      <c r="R21" s="53" t="e">
        <f t="shared" si="7"/>
        <v>#NUM!</v>
      </c>
      <c r="S21" s="53" t="str">
        <f t="shared" si="8"/>
        <v>nei</v>
      </c>
      <c r="T21" s="53">
        <f t="shared" si="9"/>
        <v>0</v>
      </c>
      <c r="U21" s="53" t="e">
        <f t="shared" si="10"/>
        <v>#NUM!</v>
      </c>
      <c r="V21" s="53" t="str">
        <f t="shared" si="11"/>
        <v>nei</v>
      </c>
      <c r="W21" s="53">
        <f t="shared" si="12"/>
        <v>0</v>
      </c>
      <c r="X21" s="53" t="e">
        <f t="shared" si="13"/>
        <v>#NUM!</v>
      </c>
      <c r="Y21" s="53" t="str">
        <f t="shared" si="14"/>
        <v>nei</v>
      </c>
      <c r="Z21" s="53">
        <f t="shared" si="15"/>
        <v>0</v>
      </c>
      <c r="AA21" s="57">
        <f t="shared" si="16"/>
        <v>100</v>
      </c>
      <c r="AB21" s="57"/>
      <c r="AC21" s="60">
        <f t="shared" si="17"/>
        <v>100</v>
      </c>
    </row>
    <row r="22" spans="2:29" ht="12.75">
      <c r="B22" s="27">
        <v>13</v>
      </c>
      <c r="C22" s="22" t="s">
        <v>32</v>
      </c>
      <c r="D22" s="66"/>
      <c r="E22" s="57"/>
      <c r="F22" s="66"/>
      <c r="G22" s="57">
        <v>100</v>
      </c>
      <c r="H22" s="66"/>
      <c r="I22" s="57"/>
      <c r="J22" s="66"/>
      <c r="K22" s="53">
        <f t="shared" si="0"/>
        <v>1</v>
      </c>
      <c r="L22" s="53">
        <f t="shared" si="1"/>
        <v>100</v>
      </c>
      <c r="M22" s="53" t="str">
        <f t="shared" si="2"/>
        <v>ja</v>
      </c>
      <c r="N22" s="53">
        <f t="shared" si="3"/>
        <v>100</v>
      </c>
      <c r="O22" s="53" t="e">
        <f t="shared" si="4"/>
        <v>#NUM!</v>
      </c>
      <c r="P22" s="53" t="str">
        <f t="shared" si="5"/>
        <v>nei</v>
      </c>
      <c r="Q22" s="53">
        <f t="shared" si="6"/>
        <v>0</v>
      </c>
      <c r="R22" s="53" t="e">
        <f t="shared" si="7"/>
        <v>#NUM!</v>
      </c>
      <c r="S22" s="53" t="str">
        <f t="shared" si="8"/>
        <v>nei</v>
      </c>
      <c r="T22" s="53">
        <f t="shared" si="9"/>
        <v>0</v>
      </c>
      <c r="U22" s="53" t="e">
        <f t="shared" si="10"/>
        <v>#NUM!</v>
      </c>
      <c r="V22" s="53" t="str">
        <f t="shared" si="11"/>
        <v>nei</v>
      </c>
      <c r="W22" s="53">
        <f t="shared" si="12"/>
        <v>0</v>
      </c>
      <c r="X22" s="53" t="e">
        <f t="shared" si="13"/>
        <v>#NUM!</v>
      </c>
      <c r="Y22" s="53" t="str">
        <f t="shared" si="14"/>
        <v>nei</v>
      </c>
      <c r="Z22" s="53">
        <f t="shared" si="15"/>
        <v>0</v>
      </c>
      <c r="AA22" s="57">
        <f t="shared" si="16"/>
        <v>100</v>
      </c>
      <c r="AB22" s="57"/>
      <c r="AC22" s="60">
        <f t="shared" si="17"/>
        <v>100</v>
      </c>
    </row>
    <row r="23" spans="2:29" ht="12.75">
      <c r="B23" s="27">
        <v>13</v>
      </c>
      <c r="C23" s="22" t="s">
        <v>219</v>
      </c>
      <c r="D23" s="66"/>
      <c r="E23" s="57"/>
      <c r="F23" s="66"/>
      <c r="G23" s="57"/>
      <c r="H23" s="66"/>
      <c r="I23" s="57"/>
      <c r="J23" s="66"/>
      <c r="K23" s="53">
        <f t="shared" si="0"/>
        <v>0</v>
      </c>
      <c r="L23" s="53" t="e">
        <f t="shared" si="1"/>
        <v>#NUM!</v>
      </c>
      <c r="M23" s="53" t="str">
        <f t="shared" si="2"/>
        <v>nei</v>
      </c>
      <c r="N23" s="53">
        <f t="shared" si="3"/>
        <v>0</v>
      </c>
      <c r="O23" s="53" t="e">
        <f t="shared" si="4"/>
        <v>#NUM!</v>
      </c>
      <c r="P23" s="53" t="str">
        <f t="shared" si="5"/>
        <v>nei</v>
      </c>
      <c r="Q23" s="53">
        <f t="shared" si="6"/>
        <v>0</v>
      </c>
      <c r="R23" s="53" t="e">
        <f t="shared" si="7"/>
        <v>#NUM!</v>
      </c>
      <c r="S23" s="53" t="str">
        <f t="shared" si="8"/>
        <v>nei</v>
      </c>
      <c r="T23" s="53">
        <f t="shared" si="9"/>
        <v>0</v>
      </c>
      <c r="U23" s="53" t="e">
        <f t="shared" si="10"/>
        <v>#NUM!</v>
      </c>
      <c r="V23" s="53" t="str">
        <f t="shared" si="11"/>
        <v>nei</v>
      </c>
      <c r="W23" s="53">
        <f t="shared" si="12"/>
        <v>0</v>
      </c>
      <c r="X23" s="53" t="e">
        <f t="shared" si="13"/>
        <v>#NUM!</v>
      </c>
      <c r="Y23" s="53" t="str">
        <f t="shared" si="14"/>
        <v>nei</v>
      </c>
      <c r="Z23" s="53">
        <f t="shared" si="15"/>
        <v>0</v>
      </c>
      <c r="AA23" s="57">
        <f t="shared" si="16"/>
        <v>0</v>
      </c>
      <c r="AB23" s="57">
        <v>100</v>
      </c>
      <c r="AC23" s="60">
        <f t="shared" si="17"/>
        <v>100</v>
      </c>
    </row>
    <row r="24" spans="2:29" ht="12.75">
      <c r="B24" s="27">
        <v>16</v>
      </c>
      <c r="C24" s="22" t="s">
        <v>38</v>
      </c>
      <c r="D24" s="66">
        <v>47</v>
      </c>
      <c r="E24" s="57">
        <v>46</v>
      </c>
      <c r="F24" s="66"/>
      <c r="G24" s="57"/>
      <c r="H24" s="66"/>
      <c r="I24" s="57"/>
      <c r="J24" s="66"/>
      <c r="K24" s="53">
        <f t="shared" si="0"/>
        <v>2</v>
      </c>
      <c r="L24" s="53">
        <f t="shared" si="1"/>
        <v>47</v>
      </c>
      <c r="M24" s="53" t="str">
        <f t="shared" si="2"/>
        <v>ja</v>
      </c>
      <c r="N24" s="53">
        <f t="shared" si="3"/>
        <v>47</v>
      </c>
      <c r="O24" s="53">
        <f t="shared" si="4"/>
        <v>46</v>
      </c>
      <c r="P24" s="53" t="str">
        <f t="shared" si="5"/>
        <v>ja</v>
      </c>
      <c r="Q24" s="53">
        <f t="shared" si="6"/>
        <v>46</v>
      </c>
      <c r="R24" s="53" t="e">
        <f t="shared" si="7"/>
        <v>#NUM!</v>
      </c>
      <c r="S24" s="53" t="str">
        <f t="shared" si="8"/>
        <v>nei</v>
      </c>
      <c r="T24" s="53">
        <f t="shared" si="9"/>
        <v>0</v>
      </c>
      <c r="U24" s="53" t="e">
        <f t="shared" si="10"/>
        <v>#NUM!</v>
      </c>
      <c r="V24" s="53" t="str">
        <f t="shared" si="11"/>
        <v>nei</v>
      </c>
      <c r="W24" s="53">
        <f t="shared" si="12"/>
        <v>0</v>
      </c>
      <c r="X24" s="53" t="e">
        <f t="shared" si="13"/>
        <v>#NUM!</v>
      </c>
      <c r="Y24" s="53" t="str">
        <f t="shared" si="14"/>
        <v>nei</v>
      </c>
      <c r="Z24" s="53">
        <f t="shared" si="15"/>
        <v>0</v>
      </c>
      <c r="AA24" s="57">
        <f t="shared" si="16"/>
        <v>93</v>
      </c>
      <c r="AB24" s="57"/>
      <c r="AC24" s="60">
        <f t="shared" si="17"/>
        <v>93</v>
      </c>
    </row>
    <row r="25" spans="2:29" ht="12.75">
      <c r="B25" s="27">
        <v>17</v>
      </c>
      <c r="C25" s="22" t="s">
        <v>104</v>
      </c>
      <c r="D25" s="66"/>
      <c r="E25" s="57">
        <v>30</v>
      </c>
      <c r="F25" s="66">
        <v>56</v>
      </c>
      <c r="G25" s="57"/>
      <c r="H25" s="66"/>
      <c r="I25" s="57"/>
      <c r="J25" s="66"/>
      <c r="K25" s="53">
        <f t="shared" si="0"/>
        <v>2</v>
      </c>
      <c r="L25" s="53">
        <f t="shared" si="1"/>
        <v>56</v>
      </c>
      <c r="M25" s="53" t="str">
        <f t="shared" si="2"/>
        <v>ja</v>
      </c>
      <c r="N25" s="53">
        <f t="shared" si="3"/>
        <v>56</v>
      </c>
      <c r="O25" s="53">
        <f t="shared" si="4"/>
        <v>30</v>
      </c>
      <c r="P25" s="53" t="str">
        <f t="shared" si="5"/>
        <v>ja</v>
      </c>
      <c r="Q25" s="53">
        <f t="shared" si="6"/>
        <v>30</v>
      </c>
      <c r="R25" s="53" t="e">
        <f t="shared" si="7"/>
        <v>#NUM!</v>
      </c>
      <c r="S25" s="53" t="str">
        <f t="shared" si="8"/>
        <v>nei</v>
      </c>
      <c r="T25" s="53">
        <f t="shared" si="9"/>
        <v>0</v>
      </c>
      <c r="U25" s="53" t="e">
        <f t="shared" si="10"/>
        <v>#NUM!</v>
      </c>
      <c r="V25" s="53" t="str">
        <f t="shared" si="11"/>
        <v>nei</v>
      </c>
      <c r="W25" s="53">
        <f t="shared" si="12"/>
        <v>0</v>
      </c>
      <c r="X25" s="53" t="e">
        <f t="shared" si="13"/>
        <v>#NUM!</v>
      </c>
      <c r="Y25" s="53" t="str">
        <f t="shared" si="14"/>
        <v>nei</v>
      </c>
      <c r="Z25" s="53">
        <f t="shared" si="15"/>
        <v>0</v>
      </c>
      <c r="AA25" s="57">
        <f t="shared" si="16"/>
        <v>86</v>
      </c>
      <c r="AB25" s="57"/>
      <c r="AC25" s="60">
        <f t="shared" si="17"/>
        <v>86</v>
      </c>
    </row>
    <row r="26" spans="2:29" ht="12.75">
      <c r="B26" s="27">
        <v>18</v>
      </c>
      <c r="C26" s="22" t="s">
        <v>5</v>
      </c>
      <c r="D26" s="66"/>
      <c r="E26" s="57"/>
      <c r="F26" s="66"/>
      <c r="G26" s="57">
        <v>85</v>
      </c>
      <c r="H26" s="66"/>
      <c r="I26" s="57"/>
      <c r="J26" s="66"/>
      <c r="K26" s="53">
        <f t="shared" si="0"/>
        <v>1</v>
      </c>
      <c r="L26" s="53">
        <f t="shared" si="1"/>
        <v>85</v>
      </c>
      <c r="M26" s="53" t="str">
        <f t="shared" si="2"/>
        <v>ja</v>
      </c>
      <c r="N26" s="53">
        <f t="shared" si="3"/>
        <v>85</v>
      </c>
      <c r="O26" s="53" t="e">
        <f t="shared" si="4"/>
        <v>#NUM!</v>
      </c>
      <c r="P26" s="53" t="str">
        <f t="shared" si="5"/>
        <v>nei</v>
      </c>
      <c r="Q26" s="53">
        <f t="shared" si="6"/>
        <v>0</v>
      </c>
      <c r="R26" s="53" t="e">
        <f t="shared" si="7"/>
        <v>#NUM!</v>
      </c>
      <c r="S26" s="53" t="str">
        <f t="shared" si="8"/>
        <v>nei</v>
      </c>
      <c r="T26" s="53">
        <f t="shared" si="9"/>
        <v>0</v>
      </c>
      <c r="U26" s="53" t="e">
        <f t="shared" si="10"/>
        <v>#NUM!</v>
      </c>
      <c r="V26" s="53" t="str">
        <f t="shared" si="11"/>
        <v>nei</v>
      </c>
      <c r="W26" s="53">
        <f t="shared" si="12"/>
        <v>0</v>
      </c>
      <c r="X26" s="53" t="e">
        <f t="shared" si="13"/>
        <v>#NUM!</v>
      </c>
      <c r="Y26" s="53" t="str">
        <f t="shared" si="14"/>
        <v>nei</v>
      </c>
      <c r="Z26" s="53">
        <f t="shared" si="15"/>
        <v>0</v>
      </c>
      <c r="AA26" s="57">
        <f t="shared" si="16"/>
        <v>85</v>
      </c>
      <c r="AB26" s="57"/>
      <c r="AC26" s="60">
        <f t="shared" si="17"/>
        <v>85</v>
      </c>
    </row>
    <row r="27" spans="2:29" ht="12.75">
      <c r="B27" s="27">
        <v>18</v>
      </c>
      <c r="C27" s="22" t="s">
        <v>189</v>
      </c>
      <c r="D27" s="66"/>
      <c r="E27" s="57"/>
      <c r="F27" s="66"/>
      <c r="G27" s="57"/>
      <c r="H27" s="66">
        <v>85</v>
      </c>
      <c r="I27" s="57"/>
      <c r="J27" s="66"/>
      <c r="K27" s="53">
        <f t="shared" si="0"/>
        <v>1</v>
      </c>
      <c r="L27" s="53">
        <f t="shared" si="1"/>
        <v>85</v>
      </c>
      <c r="M27" s="53" t="str">
        <f t="shared" si="2"/>
        <v>ja</v>
      </c>
      <c r="N27" s="53">
        <f t="shared" si="3"/>
        <v>85</v>
      </c>
      <c r="O27" s="53" t="e">
        <f t="shared" si="4"/>
        <v>#NUM!</v>
      </c>
      <c r="P27" s="53" t="str">
        <f t="shared" si="5"/>
        <v>nei</v>
      </c>
      <c r="Q27" s="53">
        <f t="shared" si="6"/>
        <v>0</v>
      </c>
      <c r="R27" s="53" t="e">
        <f t="shared" si="7"/>
        <v>#NUM!</v>
      </c>
      <c r="S27" s="53" t="str">
        <f t="shared" si="8"/>
        <v>nei</v>
      </c>
      <c r="T27" s="53">
        <f t="shared" si="9"/>
        <v>0</v>
      </c>
      <c r="U27" s="53" t="e">
        <f t="shared" si="10"/>
        <v>#NUM!</v>
      </c>
      <c r="V27" s="53" t="str">
        <f t="shared" si="11"/>
        <v>nei</v>
      </c>
      <c r="W27" s="53">
        <f t="shared" si="12"/>
        <v>0</v>
      </c>
      <c r="X27" s="53" t="e">
        <f t="shared" si="13"/>
        <v>#NUM!</v>
      </c>
      <c r="Y27" s="53" t="str">
        <f t="shared" si="14"/>
        <v>nei</v>
      </c>
      <c r="Z27" s="53">
        <f t="shared" si="15"/>
        <v>0</v>
      </c>
      <c r="AA27" s="57">
        <f t="shared" si="16"/>
        <v>85</v>
      </c>
      <c r="AB27" s="57"/>
      <c r="AC27" s="60">
        <f t="shared" si="17"/>
        <v>85</v>
      </c>
    </row>
    <row r="28" spans="2:29" ht="12.75">
      <c r="B28" s="27">
        <v>20</v>
      </c>
      <c r="C28" s="22" t="s">
        <v>171</v>
      </c>
      <c r="D28" s="66"/>
      <c r="E28" s="57"/>
      <c r="F28" s="66"/>
      <c r="G28" s="57"/>
      <c r="H28" s="66">
        <v>38</v>
      </c>
      <c r="I28" s="57"/>
      <c r="J28" s="66"/>
      <c r="K28" s="53">
        <f t="shared" si="0"/>
        <v>1</v>
      </c>
      <c r="L28" s="53">
        <f t="shared" si="1"/>
        <v>38</v>
      </c>
      <c r="M28" s="53" t="str">
        <f t="shared" si="2"/>
        <v>ja</v>
      </c>
      <c r="N28" s="53">
        <f t="shared" si="3"/>
        <v>38</v>
      </c>
      <c r="O28" s="53" t="e">
        <f t="shared" si="4"/>
        <v>#NUM!</v>
      </c>
      <c r="P28" s="53" t="str">
        <f t="shared" si="5"/>
        <v>nei</v>
      </c>
      <c r="Q28" s="53">
        <f t="shared" si="6"/>
        <v>0</v>
      </c>
      <c r="R28" s="53" t="e">
        <f t="shared" si="7"/>
        <v>#NUM!</v>
      </c>
      <c r="S28" s="53" t="str">
        <f t="shared" si="8"/>
        <v>nei</v>
      </c>
      <c r="T28" s="53">
        <f t="shared" si="9"/>
        <v>0</v>
      </c>
      <c r="U28" s="53" t="e">
        <f t="shared" si="10"/>
        <v>#NUM!</v>
      </c>
      <c r="V28" s="53" t="str">
        <f t="shared" si="11"/>
        <v>nei</v>
      </c>
      <c r="W28" s="53">
        <f t="shared" si="12"/>
        <v>0</v>
      </c>
      <c r="X28" s="53" t="e">
        <f t="shared" si="13"/>
        <v>#NUM!</v>
      </c>
      <c r="Y28" s="53" t="str">
        <f t="shared" si="14"/>
        <v>nei</v>
      </c>
      <c r="Z28" s="53">
        <f t="shared" si="15"/>
        <v>0</v>
      </c>
      <c r="AA28" s="57">
        <f t="shared" si="16"/>
        <v>38</v>
      </c>
      <c r="AB28" s="57">
        <v>45</v>
      </c>
      <c r="AC28" s="60">
        <f t="shared" si="17"/>
        <v>83</v>
      </c>
    </row>
    <row r="29" spans="2:29" ht="12.75">
      <c r="B29" s="27">
        <v>21</v>
      </c>
      <c r="C29" s="22" t="s">
        <v>130</v>
      </c>
      <c r="D29" s="66"/>
      <c r="E29" s="57"/>
      <c r="F29" s="66">
        <v>31</v>
      </c>
      <c r="G29" s="57"/>
      <c r="H29" s="66"/>
      <c r="I29" s="57"/>
      <c r="J29" s="66"/>
      <c r="K29" s="53">
        <f t="shared" si="0"/>
        <v>1</v>
      </c>
      <c r="L29" s="53">
        <f t="shared" si="1"/>
        <v>31</v>
      </c>
      <c r="M29" s="53" t="str">
        <f t="shared" si="2"/>
        <v>ja</v>
      </c>
      <c r="N29" s="53">
        <f t="shared" si="3"/>
        <v>31</v>
      </c>
      <c r="O29" s="53" t="e">
        <f t="shared" si="4"/>
        <v>#NUM!</v>
      </c>
      <c r="P29" s="53" t="str">
        <f t="shared" si="5"/>
        <v>nei</v>
      </c>
      <c r="Q29" s="53">
        <f t="shared" si="6"/>
        <v>0</v>
      </c>
      <c r="R29" s="53" t="e">
        <f t="shared" si="7"/>
        <v>#NUM!</v>
      </c>
      <c r="S29" s="53" t="str">
        <f t="shared" si="8"/>
        <v>nei</v>
      </c>
      <c r="T29" s="53">
        <f t="shared" si="9"/>
        <v>0</v>
      </c>
      <c r="U29" s="53" t="e">
        <f t="shared" si="10"/>
        <v>#NUM!</v>
      </c>
      <c r="V29" s="53" t="str">
        <f t="shared" si="11"/>
        <v>nei</v>
      </c>
      <c r="W29" s="53">
        <f t="shared" si="12"/>
        <v>0</v>
      </c>
      <c r="X29" s="53" t="e">
        <f t="shared" si="13"/>
        <v>#NUM!</v>
      </c>
      <c r="Y29" s="53" t="str">
        <f t="shared" si="14"/>
        <v>nei</v>
      </c>
      <c r="Z29" s="53">
        <f t="shared" si="15"/>
        <v>0</v>
      </c>
      <c r="AA29" s="57">
        <f t="shared" si="16"/>
        <v>31</v>
      </c>
      <c r="AB29" s="57">
        <v>48</v>
      </c>
      <c r="AC29" s="60">
        <f t="shared" si="17"/>
        <v>79</v>
      </c>
    </row>
    <row r="30" spans="2:29" ht="12.75">
      <c r="B30" s="27">
        <v>22</v>
      </c>
      <c r="C30" s="22" t="s">
        <v>108</v>
      </c>
      <c r="D30" s="66"/>
      <c r="E30" s="57" t="s">
        <v>31</v>
      </c>
      <c r="F30" s="66"/>
      <c r="G30" s="57"/>
      <c r="H30" s="66">
        <v>77</v>
      </c>
      <c r="I30" s="57"/>
      <c r="J30" s="66"/>
      <c r="K30" s="53">
        <f t="shared" si="0"/>
        <v>1</v>
      </c>
      <c r="L30" s="53">
        <f t="shared" si="1"/>
        <v>77</v>
      </c>
      <c r="M30" s="53" t="str">
        <f t="shared" si="2"/>
        <v>ja</v>
      </c>
      <c r="N30" s="53">
        <f t="shared" si="3"/>
        <v>77</v>
      </c>
      <c r="O30" s="53" t="e">
        <f t="shared" si="4"/>
        <v>#NUM!</v>
      </c>
      <c r="P30" s="53" t="str">
        <f t="shared" si="5"/>
        <v>nei</v>
      </c>
      <c r="Q30" s="53">
        <f t="shared" si="6"/>
        <v>0</v>
      </c>
      <c r="R30" s="53" t="e">
        <f t="shared" si="7"/>
        <v>#NUM!</v>
      </c>
      <c r="S30" s="53" t="str">
        <f t="shared" si="8"/>
        <v>nei</v>
      </c>
      <c r="T30" s="53">
        <f t="shared" si="9"/>
        <v>0</v>
      </c>
      <c r="U30" s="53" t="e">
        <f t="shared" si="10"/>
        <v>#NUM!</v>
      </c>
      <c r="V30" s="53" t="str">
        <f t="shared" si="11"/>
        <v>nei</v>
      </c>
      <c r="W30" s="53">
        <f t="shared" si="12"/>
        <v>0</v>
      </c>
      <c r="X30" s="53" t="e">
        <f t="shared" si="13"/>
        <v>#NUM!</v>
      </c>
      <c r="Y30" s="53" t="str">
        <f t="shared" si="14"/>
        <v>nei</v>
      </c>
      <c r="Z30" s="53">
        <f t="shared" si="15"/>
        <v>0</v>
      </c>
      <c r="AA30" s="57">
        <f t="shared" si="16"/>
        <v>77</v>
      </c>
      <c r="AB30" s="57"/>
      <c r="AC30" s="60">
        <f t="shared" si="17"/>
        <v>77</v>
      </c>
    </row>
    <row r="31" spans="2:29" ht="12.75">
      <c r="B31" s="27">
        <v>23</v>
      </c>
      <c r="C31" s="22" t="s">
        <v>39</v>
      </c>
      <c r="D31" s="66">
        <v>27</v>
      </c>
      <c r="E31" s="57"/>
      <c r="F31" s="66"/>
      <c r="G31" s="57"/>
      <c r="H31" s="66"/>
      <c r="I31" s="57"/>
      <c r="J31" s="66"/>
      <c r="K31" s="53">
        <f t="shared" si="0"/>
        <v>1</v>
      </c>
      <c r="L31" s="53">
        <f t="shared" si="1"/>
        <v>27</v>
      </c>
      <c r="M31" s="53" t="str">
        <f t="shared" si="2"/>
        <v>ja</v>
      </c>
      <c r="N31" s="53">
        <f t="shared" si="3"/>
        <v>27</v>
      </c>
      <c r="O31" s="53" t="e">
        <f t="shared" si="4"/>
        <v>#NUM!</v>
      </c>
      <c r="P31" s="53" t="str">
        <f t="shared" si="5"/>
        <v>nei</v>
      </c>
      <c r="Q31" s="53">
        <f t="shared" si="6"/>
        <v>0</v>
      </c>
      <c r="R31" s="53" t="e">
        <f t="shared" si="7"/>
        <v>#NUM!</v>
      </c>
      <c r="S31" s="53" t="str">
        <f t="shared" si="8"/>
        <v>nei</v>
      </c>
      <c r="T31" s="53">
        <f t="shared" si="9"/>
        <v>0</v>
      </c>
      <c r="U31" s="53" t="e">
        <f t="shared" si="10"/>
        <v>#NUM!</v>
      </c>
      <c r="V31" s="53" t="str">
        <f t="shared" si="11"/>
        <v>nei</v>
      </c>
      <c r="W31" s="53">
        <f t="shared" si="12"/>
        <v>0</v>
      </c>
      <c r="X31" s="53" t="e">
        <f t="shared" si="13"/>
        <v>#NUM!</v>
      </c>
      <c r="Y31" s="53" t="str">
        <f t="shared" si="14"/>
        <v>nei</v>
      </c>
      <c r="Z31" s="53">
        <f t="shared" si="15"/>
        <v>0</v>
      </c>
      <c r="AA31" s="57">
        <f t="shared" si="16"/>
        <v>27</v>
      </c>
      <c r="AB31" s="57">
        <v>50</v>
      </c>
      <c r="AC31" s="60">
        <f t="shared" si="17"/>
        <v>77</v>
      </c>
    </row>
    <row r="32" spans="2:29" ht="12.75">
      <c r="B32" s="27">
        <v>24</v>
      </c>
      <c r="C32" s="22" t="s">
        <v>102</v>
      </c>
      <c r="D32" s="66"/>
      <c r="E32" s="57">
        <v>35</v>
      </c>
      <c r="F32" s="66"/>
      <c r="G32" s="57"/>
      <c r="H32" s="66"/>
      <c r="I32" s="57"/>
      <c r="J32" s="66"/>
      <c r="K32" s="53">
        <f t="shared" si="0"/>
        <v>1</v>
      </c>
      <c r="L32" s="53">
        <f t="shared" si="1"/>
        <v>35</v>
      </c>
      <c r="M32" s="53" t="str">
        <f t="shared" si="2"/>
        <v>ja</v>
      </c>
      <c r="N32" s="53">
        <f t="shared" si="3"/>
        <v>35</v>
      </c>
      <c r="O32" s="53" t="e">
        <f t="shared" si="4"/>
        <v>#NUM!</v>
      </c>
      <c r="P32" s="53" t="str">
        <f t="shared" si="5"/>
        <v>nei</v>
      </c>
      <c r="Q32" s="53">
        <f t="shared" si="6"/>
        <v>0</v>
      </c>
      <c r="R32" s="53" t="e">
        <f t="shared" si="7"/>
        <v>#NUM!</v>
      </c>
      <c r="S32" s="53" t="str">
        <f t="shared" si="8"/>
        <v>nei</v>
      </c>
      <c r="T32" s="53">
        <f t="shared" si="9"/>
        <v>0</v>
      </c>
      <c r="U32" s="53" t="e">
        <f t="shared" si="10"/>
        <v>#NUM!</v>
      </c>
      <c r="V32" s="53" t="str">
        <f t="shared" si="11"/>
        <v>nei</v>
      </c>
      <c r="W32" s="53">
        <f t="shared" si="12"/>
        <v>0</v>
      </c>
      <c r="X32" s="53" t="e">
        <f t="shared" si="13"/>
        <v>#NUM!</v>
      </c>
      <c r="Y32" s="53" t="str">
        <f t="shared" si="14"/>
        <v>nei</v>
      </c>
      <c r="Z32" s="53">
        <f t="shared" si="15"/>
        <v>0</v>
      </c>
      <c r="AA32" s="57">
        <f t="shared" si="16"/>
        <v>35</v>
      </c>
      <c r="AB32" s="57">
        <v>42</v>
      </c>
      <c r="AC32" s="60">
        <f t="shared" si="17"/>
        <v>77</v>
      </c>
    </row>
    <row r="33" spans="2:29" ht="12.75">
      <c r="B33" s="27">
        <v>25</v>
      </c>
      <c r="C33" s="22" t="s">
        <v>152</v>
      </c>
      <c r="D33" s="66"/>
      <c r="E33" s="57"/>
      <c r="F33" s="66"/>
      <c r="G33" s="57">
        <v>21</v>
      </c>
      <c r="H33" s="66">
        <v>55</v>
      </c>
      <c r="I33" s="57"/>
      <c r="J33" s="66"/>
      <c r="K33" s="53">
        <f t="shared" si="0"/>
        <v>2</v>
      </c>
      <c r="L33" s="53">
        <f t="shared" si="1"/>
        <v>55</v>
      </c>
      <c r="M33" s="53" t="str">
        <f t="shared" si="2"/>
        <v>ja</v>
      </c>
      <c r="N33" s="53">
        <f t="shared" si="3"/>
        <v>55</v>
      </c>
      <c r="O33" s="53">
        <f t="shared" si="4"/>
        <v>21</v>
      </c>
      <c r="P33" s="53" t="str">
        <f t="shared" si="5"/>
        <v>ja</v>
      </c>
      <c r="Q33" s="53">
        <f t="shared" si="6"/>
        <v>21</v>
      </c>
      <c r="R33" s="53" t="e">
        <f t="shared" si="7"/>
        <v>#NUM!</v>
      </c>
      <c r="S33" s="53" t="str">
        <f t="shared" si="8"/>
        <v>nei</v>
      </c>
      <c r="T33" s="53">
        <f t="shared" si="9"/>
        <v>0</v>
      </c>
      <c r="U33" s="53" t="e">
        <f t="shared" si="10"/>
        <v>#NUM!</v>
      </c>
      <c r="V33" s="53" t="str">
        <f t="shared" si="11"/>
        <v>nei</v>
      </c>
      <c r="W33" s="53">
        <f t="shared" si="12"/>
        <v>0</v>
      </c>
      <c r="X33" s="53" t="e">
        <f t="shared" si="13"/>
        <v>#NUM!</v>
      </c>
      <c r="Y33" s="53" t="str">
        <f t="shared" si="14"/>
        <v>nei</v>
      </c>
      <c r="Z33" s="53">
        <f t="shared" si="15"/>
        <v>0</v>
      </c>
      <c r="AA33" s="57">
        <f t="shared" si="16"/>
        <v>76</v>
      </c>
      <c r="AB33" s="57"/>
      <c r="AC33" s="60">
        <f t="shared" si="17"/>
        <v>76</v>
      </c>
    </row>
    <row r="34" spans="2:29" ht="12.75">
      <c r="B34" s="27">
        <v>26</v>
      </c>
      <c r="C34" s="22" t="s">
        <v>217</v>
      </c>
      <c r="D34" s="66"/>
      <c r="E34" s="57"/>
      <c r="F34" s="66"/>
      <c r="G34" s="57"/>
      <c r="H34" s="66"/>
      <c r="I34" s="57"/>
      <c r="J34" s="66"/>
      <c r="K34" s="53">
        <f t="shared" si="0"/>
        <v>0</v>
      </c>
      <c r="L34" s="53" t="e">
        <f t="shared" si="1"/>
        <v>#NUM!</v>
      </c>
      <c r="M34" s="53" t="str">
        <f t="shared" si="2"/>
        <v>nei</v>
      </c>
      <c r="N34" s="53">
        <f t="shared" si="3"/>
        <v>0</v>
      </c>
      <c r="O34" s="53" t="e">
        <f t="shared" si="4"/>
        <v>#NUM!</v>
      </c>
      <c r="P34" s="53" t="str">
        <f t="shared" si="5"/>
        <v>nei</v>
      </c>
      <c r="Q34" s="53">
        <f t="shared" si="6"/>
        <v>0</v>
      </c>
      <c r="R34" s="53" t="e">
        <f t="shared" si="7"/>
        <v>#NUM!</v>
      </c>
      <c r="S34" s="53" t="str">
        <f t="shared" si="8"/>
        <v>nei</v>
      </c>
      <c r="T34" s="53">
        <f t="shared" si="9"/>
        <v>0</v>
      </c>
      <c r="U34" s="53" t="e">
        <f t="shared" si="10"/>
        <v>#NUM!</v>
      </c>
      <c r="V34" s="53" t="str">
        <f t="shared" si="11"/>
        <v>nei</v>
      </c>
      <c r="W34" s="53">
        <f t="shared" si="12"/>
        <v>0</v>
      </c>
      <c r="X34" s="53" t="e">
        <f t="shared" si="13"/>
        <v>#NUM!</v>
      </c>
      <c r="Y34" s="53" t="str">
        <f t="shared" si="14"/>
        <v>nei</v>
      </c>
      <c r="Z34" s="53">
        <f t="shared" si="15"/>
        <v>0</v>
      </c>
      <c r="AA34" s="57">
        <f t="shared" si="16"/>
        <v>0</v>
      </c>
      <c r="AB34" s="57">
        <v>73</v>
      </c>
      <c r="AC34" s="60">
        <f t="shared" si="17"/>
        <v>73</v>
      </c>
    </row>
    <row r="35" spans="2:29" ht="12.75">
      <c r="B35" s="27">
        <v>27</v>
      </c>
      <c r="C35" s="22" t="s">
        <v>97</v>
      </c>
      <c r="D35" s="66"/>
      <c r="E35" s="57">
        <v>64</v>
      </c>
      <c r="F35" s="66"/>
      <c r="G35" s="57"/>
      <c r="H35" s="66"/>
      <c r="I35" s="57"/>
      <c r="J35" s="66"/>
      <c r="K35" s="53">
        <f t="shared" si="0"/>
        <v>1</v>
      </c>
      <c r="L35" s="53">
        <f t="shared" si="1"/>
        <v>64</v>
      </c>
      <c r="M35" s="53" t="str">
        <f t="shared" si="2"/>
        <v>ja</v>
      </c>
      <c r="N35" s="53">
        <f t="shared" si="3"/>
        <v>64</v>
      </c>
      <c r="O35" s="53" t="e">
        <f t="shared" si="4"/>
        <v>#NUM!</v>
      </c>
      <c r="P35" s="53" t="str">
        <f t="shared" si="5"/>
        <v>nei</v>
      </c>
      <c r="Q35" s="53">
        <f t="shared" si="6"/>
        <v>0</v>
      </c>
      <c r="R35" s="53" t="e">
        <f t="shared" si="7"/>
        <v>#NUM!</v>
      </c>
      <c r="S35" s="53" t="str">
        <f t="shared" si="8"/>
        <v>nei</v>
      </c>
      <c r="T35" s="53">
        <f t="shared" si="9"/>
        <v>0</v>
      </c>
      <c r="U35" s="53" t="e">
        <f t="shared" si="10"/>
        <v>#NUM!</v>
      </c>
      <c r="V35" s="53" t="str">
        <f t="shared" si="11"/>
        <v>nei</v>
      </c>
      <c r="W35" s="53">
        <f t="shared" si="12"/>
        <v>0</v>
      </c>
      <c r="X35" s="53" t="e">
        <f t="shared" si="13"/>
        <v>#NUM!</v>
      </c>
      <c r="Y35" s="53" t="str">
        <f t="shared" si="14"/>
        <v>nei</v>
      </c>
      <c r="Z35" s="53">
        <f t="shared" si="15"/>
        <v>0</v>
      </c>
      <c r="AA35" s="57">
        <f t="shared" si="16"/>
        <v>64</v>
      </c>
      <c r="AB35" s="57"/>
      <c r="AC35" s="60">
        <f t="shared" si="17"/>
        <v>64</v>
      </c>
    </row>
    <row r="36" spans="2:29" ht="12.75">
      <c r="B36" s="27">
        <v>28</v>
      </c>
      <c r="C36" s="22" t="s">
        <v>105</v>
      </c>
      <c r="D36" s="66"/>
      <c r="E36" s="57">
        <v>25</v>
      </c>
      <c r="F36" s="66"/>
      <c r="G36" s="57">
        <v>36</v>
      </c>
      <c r="H36" s="66"/>
      <c r="I36" s="57"/>
      <c r="J36" s="66"/>
      <c r="K36" s="53">
        <f t="shared" si="0"/>
        <v>2</v>
      </c>
      <c r="L36" s="53">
        <f t="shared" si="1"/>
        <v>36</v>
      </c>
      <c r="M36" s="53" t="str">
        <f t="shared" si="2"/>
        <v>ja</v>
      </c>
      <c r="N36" s="53">
        <f t="shared" si="3"/>
        <v>36</v>
      </c>
      <c r="O36" s="53">
        <f t="shared" si="4"/>
        <v>25</v>
      </c>
      <c r="P36" s="53" t="str">
        <f t="shared" si="5"/>
        <v>ja</v>
      </c>
      <c r="Q36" s="53">
        <f t="shared" si="6"/>
        <v>25</v>
      </c>
      <c r="R36" s="53" t="e">
        <f t="shared" si="7"/>
        <v>#NUM!</v>
      </c>
      <c r="S36" s="53" t="str">
        <f t="shared" si="8"/>
        <v>nei</v>
      </c>
      <c r="T36" s="53">
        <f t="shared" si="9"/>
        <v>0</v>
      </c>
      <c r="U36" s="53" t="e">
        <f t="shared" si="10"/>
        <v>#NUM!</v>
      </c>
      <c r="V36" s="53" t="str">
        <f t="shared" si="11"/>
        <v>nei</v>
      </c>
      <c r="W36" s="53">
        <f t="shared" si="12"/>
        <v>0</v>
      </c>
      <c r="X36" s="53" t="e">
        <f t="shared" si="13"/>
        <v>#NUM!</v>
      </c>
      <c r="Y36" s="53" t="str">
        <f t="shared" si="14"/>
        <v>nei</v>
      </c>
      <c r="Z36" s="53">
        <f t="shared" si="15"/>
        <v>0</v>
      </c>
      <c r="AA36" s="57">
        <f t="shared" si="16"/>
        <v>61</v>
      </c>
      <c r="AB36" s="57"/>
      <c r="AC36" s="60">
        <f t="shared" si="17"/>
        <v>61</v>
      </c>
    </row>
    <row r="37" spans="2:29" ht="12.75">
      <c r="B37" s="27">
        <v>29</v>
      </c>
      <c r="C37" s="22" t="s">
        <v>242</v>
      </c>
      <c r="D37" s="66"/>
      <c r="E37" s="57"/>
      <c r="F37" s="66"/>
      <c r="G37" s="57"/>
      <c r="H37" s="66"/>
      <c r="I37" s="57"/>
      <c r="J37" s="66"/>
      <c r="K37" s="53">
        <f t="shared" si="0"/>
        <v>0</v>
      </c>
      <c r="L37" s="53" t="e">
        <f t="shared" si="1"/>
        <v>#NUM!</v>
      </c>
      <c r="M37" s="53" t="str">
        <f t="shared" si="2"/>
        <v>nei</v>
      </c>
      <c r="N37" s="53">
        <f t="shared" si="3"/>
        <v>0</v>
      </c>
      <c r="O37" s="53" t="e">
        <f t="shared" si="4"/>
        <v>#NUM!</v>
      </c>
      <c r="P37" s="53" t="str">
        <f t="shared" si="5"/>
        <v>nei</v>
      </c>
      <c r="Q37" s="53">
        <f t="shared" si="6"/>
        <v>0</v>
      </c>
      <c r="R37" s="53" t="e">
        <f t="shared" si="7"/>
        <v>#NUM!</v>
      </c>
      <c r="S37" s="53" t="str">
        <f t="shared" si="8"/>
        <v>nei</v>
      </c>
      <c r="T37" s="53">
        <f t="shared" si="9"/>
        <v>0</v>
      </c>
      <c r="U37" s="53" t="e">
        <f t="shared" si="10"/>
        <v>#NUM!</v>
      </c>
      <c r="V37" s="53" t="str">
        <f t="shared" si="11"/>
        <v>nei</v>
      </c>
      <c r="W37" s="53">
        <f t="shared" si="12"/>
        <v>0</v>
      </c>
      <c r="X37" s="53" t="e">
        <f t="shared" si="13"/>
        <v>#NUM!</v>
      </c>
      <c r="Y37" s="53" t="str">
        <f t="shared" si="14"/>
        <v>nei</v>
      </c>
      <c r="Z37" s="53">
        <f t="shared" si="15"/>
        <v>0</v>
      </c>
      <c r="AA37" s="57">
        <f t="shared" si="16"/>
        <v>0</v>
      </c>
      <c r="AB37" s="57">
        <v>55</v>
      </c>
      <c r="AC37" s="60">
        <f t="shared" si="17"/>
        <v>55</v>
      </c>
    </row>
    <row r="38" spans="2:29" ht="12.75">
      <c r="B38" s="27">
        <v>30</v>
      </c>
      <c r="C38" s="22" t="s">
        <v>98</v>
      </c>
      <c r="D38" s="66"/>
      <c r="E38" s="57">
        <v>48</v>
      </c>
      <c r="F38" s="66"/>
      <c r="G38" s="57"/>
      <c r="H38" s="66"/>
      <c r="I38" s="57"/>
      <c r="J38" s="66"/>
      <c r="K38" s="53">
        <f t="shared" si="0"/>
        <v>1</v>
      </c>
      <c r="L38" s="53">
        <f t="shared" si="1"/>
        <v>48</v>
      </c>
      <c r="M38" s="53" t="str">
        <f t="shared" si="2"/>
        <v>ja</v>
      </c>
      <c r="N38" s="53">
        <f t="shared" si="3"/>
        <v>48</v>
      </c>
      <c r="O38" s="53" t="e">
        <f t="shared" si="4"/>
        <v>#NUM!</v>
      </c>
      <c r="P38" s="53" t="str">
        <f t="shared" si="5"/>
        <v>nei</v>
      </c>
      <c r="Q38" s="53">
        <f t="shared" si="6"/>
        <v>0</v>
      </c>
      <c r="R38" s="53" t="e">
        <f t="shared" si="7"/>
        <v>#NUM!</v>
      </c>
      <c r="S38" s="53" t="str">
        <f t="shared" si="8"/>
        <v>nei</v>
      </c>
      <c r="T38" s="53">
        <f t="shared" si="9"/>
        <v>0</v>
      </c>
      <c r="U38" s="53" t="e">
        <f t="shared" si="10"/>
        <v>#NUM!</v>
      </c>
      <c r="V38" s="53" t="str">
        <f t="shared" si="11"/>
        <v>nei</v>
      </c>
      <c r="W38" s="53">
        <f t="shared" si="12"/>
        <v>0</v>
      </c>
      <c r="X38" s="53" t="e">
        <f t="shared" si="13"/>
        <v>#NUM!</v>
      </c>
      <c r="Y38" s="53" t="str">
        <f t="shared" si="14"/>
        <v>nei</v>
      </c>
      <c r="Z38" s="53">
        <f t="shared" si="15"/>
        <v>0</v>
      </c>
      <c r="AA38" s="57">
        <f t="shared" si="16"/>
        <v>48</v>
      </c>
      <c r="AB38" s="57"/>
      <c r="AC38" s="60">
        <f t="shared" si="17"/>
        <v>48</v>
      </c>
    </row>
    <row r="39" spans="2:29" ht="12.75">
      <c r="B39" s="27">
        <v>31</v>
      </c>
      <c r="C39" s="100" t="s">
        <v>147</v>
      </c>
      <c r="D39" s="66"/>
      <c r="E39" s="57"/>
      <c r="F39" s="66"/>
      <c r="G39" s="57">
        <v>46</v>
      </c>
      <c r="H39" s="66"/>
      <c r="I39" s="57"/>
      <c r="J39" s="66"/>
      <c r="K39" s="53">
        <f t="shared" si="0"/>
        <v>1</v>
      </c>
      <c r="L39" s="53">
        <f t="shared" si="1"/>
        <v>46</v>
      </c>
      <c r="M39" s="53" t="str">
        <f t="shared" si="2"/>
        <v>ja</v>
      </c>
      <c r="N39" s="53">
        <f t="shared" si="3"/>
        <v>46</v>
      </c>
      <c r="O39" s="53" t="e">
        <f t="shared" si="4"/>
        <v>#NUM!</v>
      </c>
      <c r="P39" s="53" t="str">
        <f t="shared" si="5"/>
        <v>nei</v>
      </c>
      <c r="Q39" s="53">
        <f t="shared" si="6"/>
        <v>0</v>
      </c>
      <c r="R39" s="53" t="e">
        <f t="shared" si="7"/>
        <v>#NUM!</v>
      </c>
      <c r="S39" s="53" t="str">
        <f t="shared" si="8"/>
        <v>nei</v>
      </c>
      <c r="T39" s="53">
        <f t="shared" si="9"/>
        <v>0</v>
      </c>
      <c r="U39" s="53" t="e">
        <f t="shared" si="10"/>
        <v>#NUM!</v>
      </c>
      <c r="V39" s="53" t="str">
        <f t="shared" si="11"/>
        <v>nei</v>
      </c>
      <c r="W39" s="53">
        <f t="shared" si="12"/>
        <v>0</v>
      </c>
      <c r="X39" s="53" t="e">
        <f t="shared" si="13"/>
        <v>#NUM!</v>
      </c>
      <c r="Y39" s="53" t="str">
        <f t="shared" si="14"/>
        <v>nei</v>
      </c>
      <c r="Z39" s="53">
        <f t="shared" si="15"/>
        <v>0</v>
      </c>
      <c r="AA39" s="57">
        <f t="shared" si="16"/>
        <v>46</v>
      </c>
      <c r="AB39" s="57"/>
      <c r="AC39" s="60">
        <f t="shared" si="17"/>
        <v>46</v>
      </c>
    </row>
    <row r="40" spans="2:29" ht="12.75">
      <c r="B40" s="27">
        <v>32</v>
      </c>
      <c r="C40" s="22" t="s">
        <v>149</v>
      </c>
      <c r="D40" s="66"/>
      <c r="E40" s="57"/>
      <c r="F40" s="66"/>
      <c r="G40" s="57">
        <v>41</v>
      </c>
      <c r="H40" s="66"/>
      <c r="I40" s="57"/>
      <c r="J40" s="66"/>
      <c r="K40" s="53">
        <f t="shared" si="0"/>
        <v>1</v>
      </c>
      <c r="L40" s="53">
        <f t="shared" si="1"/>
        <v>41</v>
      </c>
      <c r="M40" s="53" t="str">
        <f t="shared" si="2"/>
        <v>ja</v>
      </c>
      <c r="N40" s="53">
        <f t="shared" si="3"/>
        <v>41</v>
      </c>
      <c r="O40" s="53" t="e">
        <f t="shared" si="4"/>
        <v>#NUM!</v>
      </c>
      <c r="P40" s="53" t="str">
        <f t="shared" si="5"/>
        <v>nei</v>
      </c>
      <c r="Q40" s="53">
        <f t="shared" si="6"/>
        <v>0</v>
      </c>
      <c r="R40" s="53" t="e">
        <f t="shared" si="7"/>
        <v>#NUM!</v>
      </c>
      <c r="S40" s="53" t="str">
        <f t="shared" si="8"/>
        <v>nei</v>
      </c>
      <c r="T40" s="53">
        <f t="shared" si="9"/>
        <v>0</v>
      </c>
      <c r="U40" s="53" t="e">
        <f t="shared" si="10"/>
        <v>#NUM!</v>
      </c>
      <c r="V40" s="53" t="str">
        <f t="shared" si="11"/>
        <v>nei</v>
      </c>
      <c r="W40" s="53">
        <f t="shared" si="12"/>
        <v>0</v>
      </c>
      <c r="X40" s="53" t="e">
        <f t="shared" si="13"/>
        <v>#NUM!</v>
      </c>
      <c r="Y40" s="53" t="str">
        <f t="shared" si="14"/>
        <v>nei</v>
      </c>
      <c r="Z40" s="53">
        <f t="shared" si="15"/>
        <v>0</v>
      </c>
      <c r="AA40" s="57">
        <f t="shared" si="16"/>
        <v>41</v>
      </c>
      <c r="AB40" s="57"/>
      <c r="AC40" s="60">
        <f t="shared" si="17"/>
        <v>41</v>
      </c>
    </row>
    <row r="41" spans="2:29" ht="12.75">
      <c r="B41" s="27">
        <v>33</v>
      </c>
      <c r="C41" s="22" t="s">
        <v>103</v>
      </c>
      <c r="D41" s="66"/>
      <c r="E41" s="57">
        <v>32</v>
      </c>
      <c r="F41" s="66"/>
      <c r="G41" s="57"/>
      <c r="H41" s="66"/>
      <c r="I41" s="57"/>
      <c r="J41" s="66"/>
      <c r="K41" s="53">
        <f aca="true" t="shared" si="18" ref="K41:K58">COUNT(D41:J41)</f>
        <v>1</v>
      </c>
      <c r="L41" s="53">
        <f aca="true" t="shared" si="19" ref="L41:L58">LARGE(D41:J41,1)</f>
        <v>32</v>
      </c>
      <c r="M41" s="53" t="str">
        <f aca="true" t="shared" si="20" ref="M41:M58">IF(K41&gt;0,"ja","nei")</f>
        <v>ja</v>
      </c>
      <c r="N41" s="53">
        <f aca="true" t="shared" si="21" ref="N41:N58">IF(M41="ja",L41,0)</f>
        <v>32</v>
      </c>
      <c r="O41" s="53" t="e">
        <f aca="true" t="shared" si="22" ref="O41:O58">LARGE(D41:J41,2)</f>
        <v>#NUM!</v>
      </c>
      <c r="P41" s="53" t="str">
        <f aca="true" t="shared" si="23" ref="P41:P58">IF(K41&gt;1,"ja","nei")</f>
        <v>nei</v>
      </c>
      <c r="Q41" s="53">
        <f aca="true" t="shared" si="24" ref="Q41:Q58">IF(P41="ja",O41,0)</f>
        <v>0</v>
      </c>
      <c r="R41" s="53" t="e">
        <f aca="true" t="shared" si="25" ref="R41:R58">LARGE(D41:J41,3)</f>
        <v>#NUM!</v>
      </c>
      <c r="S41" s="53" t="str">
        <f aca="true" t="shared" si="26" ref="S41:S58">IF(K41&gt;2,"ja","nei")</f>
        <v>nei</v>
      </c>
      <c r="T41" s="53">
        <f aca="true" t="shared" si="27" ref="T41:T58">IF(S41="ja",R41,0)</f>
        <v>0</v>
      </c>
      <c r="U41" s="53" t="e">
        <f aca="true" t="shared" si="28" ref="U41:U58">LARGE(D41:J41,4)</f>
        <v>#NUM!</v>
      </c>
      <c r="V41" s="53" t="str">
        <f aca="true" t="shared" si="29" ref="V41:V58">IF(K41&gt;3,"ja","nei")</f>
        <v>nei</v>
      </c>
      <c r="W41" s="53">
        <f aca="true" t="shared" si="30" ref="W41:W58">IF(V41="ja",U41,0)</f>
        <v>0</v>
      </c>
      <c r="X41" s="53" t="e">
        <f aca="true" t="shared" si="31" ref="X41:X58">LARGE(D41:J41,5)</f>
        <v>#NUM!</v>
      </c>
      <c r="Y41" s="53" t="str">
        <f aca="true" t="shared" si="32" ref="Y41:Y58">IF(K41&gt;4,"ja","nei")</f>
        <v>nei</v>
      </c>
      <c r="Z41" s="53">
        <f aca="true" t="shared" si="33" ref="Z41:Z58">IF(Y41="ja",X41,0)</f>
        <v>0</v>
      </c>
      <c r="AA41" s="57">
        <f aca="true" t="shared" si="34" ref="AA41:AA58">SUM(Z41+W41+T41+Q41+N41)</f>
        <v>32</v>
      </c>
      <c r="AB41" s="57"/>
      <c r="AC41" s="60">
        <f aca="true" t="shared" si="35" ref="AC41:AC58">AA41+AB41</f>
        <v>32</v>
      </c>
    </row>
    <row r="42" spans="2:29" ht="12.75">
      <c r="B42" s="27">
        <v>34</v>
      </c>
      <c r="C42" s="22" t="s">
        <v>150</v>
      </c>
      <c r="D42" s="66"/>
      <c r="E42" s="57"/>
      <c r="F42" s="66"/>
      <c r="G42" s="57">
        <v>32</v>
      </c>
      <c r="H42" s="66"/>
      <c r="I42" s="57"/>
      <c r="J42" s="66"/>
      <c r="K42" s="53">
        <f t="shared" si="18"/>
        <v>1</v>
      </c>
      <c r="L42" s="53">
        <f t="shared" si="19"/>
        <v>32</v>
      </c>
      <c r="M42" s="53" t="str">
        <f t="shared" si="20"/>
        <v>ja</v>
      </c>
      <c r="N42" s="53">
        <f t="shared" si="21"/>
        <v>32</v>
      </c>
      <c r="O42" s="53" t="e">
        <f t="shared" si="22"/>
        <v>#NUM!</v>
      </c>
      <c r="P42" s="53" t="str">
        <f t="shared" si="23"/>
        <v>nei</v>
      </c>
      <c r="Q42" s="53">
        <f t="shared" si="24"/>
        <v>0</v>
      </c>
      <c r="R42" s="53" t="e">
        <f t="shared" si="25"/>
        <v>#NUM!</v>
      </c>
      <c r="S42" s="53" t="str">
        <f t="shared" si="26"/>
        <v>nei</v>
      </c>
      <c r="T42" s="53">
        <f t="shared" si="27"/>
        <v>0</v>
      </c>
      <c r="U42" s="53" t="e">
        <f t="shared" si="28"/>
        <v>#NUM!</v>
      </c>
      <c r="V42" s="53" t="str">
        <f t="shared" si="29"/>
        <v>nei</v>
      </c>
      <c r="W42" s="53">
        <f t="shared" si="30"/>
        <v>0</v>
      </c>
      <c r="X42" s="53" t="e">
        <f t="shared" si="31"/>
        <v>#NUM!</v>
      </c>
      <c r="Y42" s="53" t="str">
        <f t="shared" si="32"/>
        <v>nei</v>
      </c>
      <c r="Z42" s="53">
        <f t="shared" si="33"/>
        <v>0</v>
      </c>
      <c r="AA42" s="57">
        <f t="shared" si="34"/>
        <v>32</v>
      </c>
      <c r="AB42" s="57"/>
      <c r="AC42" s="60">
        <f t="shared" si="35"/>
        <v>32</v>
      </c>
    </row>
    <row r="43" spans="2:29" ht="12.75">
      <c r="B43" s="27">
        <v>35</v>
      </c>
      <c r="C43" s="22" t="s">
        <v>106</v>
      </c>
      <c r="D43" s="66"/>
      <c r="E43" s="57" t="s">
        <v>31</v>
      </c>
      <c r="F43" s="66">
        <v>23</v>
      </c>
      <c r="G43" s="57"/>
      <c r="H43" s="66"/>
      <c r="I43" s="57"/>
      <c r="J43" s="66"/>
      <c r="K43" s="53">
        <f t="shared" si="18"/>
        <v>1</v>
      </c>
      <c r="L43" s="53">
        <f t="shared" si="19"/>
        <v>23</v>
      </c>
      <c r="M43" s="53" t="str">
        <f t="shared" si="20"/>
        <v>ja</v>
      </c>
      <c r="N43" s="53">
        <f t="shared" si="21"/>
        <v>23</v>
      </c>
      <c r="O43" s="53" t="e">
        <f t="shared" si="22"/>
        <v>#NUM!</v>
      </c>
      <c r="P43" s="53" t="str">
        <f t="shared" si="23"/>
        <v>nei</v>
      </c>
      <c r="Q43" s="53">
        <f t="shared" si="24"/>
        <v>0</v>
      </c>
      <c r="R43" s="53" t="e">
        <f t="shared" si="25"/>
        <v>#NUM!</v>
      </c>
      <c r="S43" s="53" t="str">
        <f t="shared" si="26"/>
        <v>nei</v>
      </c>
      <c r="T43" s="53">
        <f t="shared" si="27"/>
        <v>0</v>
      </c>
      <c r="U43" s="53" t="e">
        <f t="shared" si="28"/>
        <v>#NUM!</v>
      </c>
      <c r="V43" s="53" t="str">
        <f t="shared" si="29"/>
        <v>nei</v>
      </c>
      <c r="W43" s="53">
        <f t="shared" si="30"/>
        <v>0</v>
      </c>
      <c r="X43" s="53" t="e">
        <f t="shared" si="31"/>
        <v>#NUM!</v>
      </c>
      <c r="Y43" s="53" t="str">
        <f t="shared" si="32"/>
        <v>nei</v>
      </c>
      <c r="Z43" s="53">
        <f t="shared" si="33"/>
        <v>0</v>
      </c>
      <c r="AA43" s="57">
        <f t="shared" si="34"/>
        <v>23</v>
      </c>
      <c r="AB43" s="57"/>
      <c r="AC43" s="60">
        <f t="shared" si="35"/>
        <v>23</v>
      </c>
    </row>
    <row r="44" spans="2:29" ht="12.75">
      <c r="B44" s="27">
        <v>36</v>
      </c>
      <c r="C44" s="22" t="s">
        <v>131</v>
      </c>
      <c r="D44" s="66"/>
      <c r="E44" s="57"/>
      <c r="F44" s="66">
        <v>22</v>
      </c>
      <c r="G44" s="57"/>
      <c r="H44" s="66"/>
      <c r="I44" s="57"/>
      <c r="J44" s="66"/>
      <c r="K44" s="53">
        <f t="shared" si="18"/>
        <v>1</v>
      </c>
      <c r="L44" s="53">
        <f t="shared" si="19"/>
        <v>22</v>
      </c>
      <c r="M44" s="53" t="str">
        <f t="shared" si="20"/>
        <v>ja</v>
      </c>
      <c r="N44" s="53">
        <f t="shared" si="21"/>
        <v>22</v>
      </c>
      <c r="O44" s="53" t="e">
        <f t="shared" si="22"/>
        <v>#NUM!</v>
      </c>
      <c r="P44" s="53" t="str">
        <f t="shared" si="23"/>
        <v>nei</v>
      </c>
      <c r="Q44" s="53">
        <f t="shared" si="24"/>
        <v>0</v>
      </c>
      <c r="R44" s="53" t="e">
        <f t="shared" si="25"/>
        <v>#NUM!</v>
      </c>
      <c r="S44" s="53" t="str">
        <f t="shared" si="26"/>
        <v>nei</v>
      </c>
      <c r="T44" s="53">
        <f t="shared" si="27"/>
        <v>0</v>
      </c>
      <c r="U44" s="53" t="e">
        <f t="shared" si="28"/>
        <v>#NUM!</v>
      </c>
      <c r="V44" s="53" t="str">
        <f t="shared" si="29"/>
        <v>nei</v>
      </c>
      <c r="W44" s="53">
        <f t="shared" si="30"/>
        <v>0</v>
      </c>
      <c r="X44" s="53" t="e">
        <f t="shared" si="31"/>
        <v>#NUM!</v>
      </c>
      <c r="Y44" s="53" t="str">
        <f t="shared" si="32"/>
        <v>nei</v>
      </c>
      <c r="Z44" s="53">
        <f t="shared" si="33"/>
        <v>0</v>
      </c>
      <c r="AA44" s="57">
        <f t="shared" si="34"/>
        <v>22</v>
      </c>
      <c r="AB44" s="57"/>
      <c r="AC44" s="60">
        <f t="shared" si="35"/>
        <v>22</v>
      </c>
    </row>
    <row r="45" spans="2:29" ht="12.75">
      <c r="B45" s="27">
        <v>37</v>
      </c>
      <c r="C45" s="22" t="s">
        <v>42</v>
      </c>
      <c r="D45" s="66" t="s">
        <v>31</v>
      </c>
      <c r="E45" s="57"/>
      <c r="F45" s="66"/>
      <c r="G45" s="57"/>
      <c r="H45" s="66"/>
      <c r="I45" s="57"/>
      <c r="J45" s="66"/>
      <c r="K45" s="53">
        <f t="shared" si="18"/>
        <v>0</v>
      </c>
      <c r="L45" s="53" t="e">
        <f t="shared" si="19"/>
        <v>#NUM!</v>
      </c>
      <c r="M45" s="53" t="str">
        <f t="shared" si="20"/>
        <v>nei</v>
      </c>
      <c r="N45" s="53">
        <f t="shared" si="21"/>
        <v>0</v>
      </c>
      <c r="O45" s="53" t="e">
        <f t="shared" si="22"/>
        <v>#NUM!</v>
      </c>
      <c r="P45" s="53" t="str">
        <f t="shared" si="23"/>
        <v>nei</v>
      </c>
      <c r="Q45" s="53">
        <f t="shared" si="24"/>
        <v>0</v>
      </c>
      <c r="R45" s="53" t="e">
        <f t="shared" si="25"/>
        <v>#NUM!</v>
      </c>
      <c r="S45" s="53" t="str">
        <f t="shared" si="26"/>
        <v>nei</v>
      </c>
      <c r="T45" s="53">
        <f t="shared" si="27"/>
        <v>0</v>
      </c>
      <c r="U45" s="53" t="e">
        <f t="shared" si="28"/>
        <v>#NUM!</v>
      </c>
      <c r="V45" s="53" t="str">
        <f t="shared" si="29"/>
        <v>nei</v>
      </c>
      <c r="W45" s="53">
        <f t="shared" si="30"/>
        <v>0</v>
      </c>
      <c r="X45" s="53" t="e">
        <f t="shared" si="31"/>
        <v>#NUM!</v>
      </c>
      <c r="Y45" s="53" t="str">
        <f t="shared" si="32"/>
        <v>nei</v>
      </c>
      <c r="Z45" s="53">
        <f t="shared" si="33"/>
        <v>0</v>
      </c>
      <c r="AA45" s="57">
        <f t="shared" si="34"/>
        <v>0</v>
      </c>
      <c r="AB45" s="57"/>
      <c r="AC45" s="60">
        <f t="shared" si="35"/>
        <v>0</v>
      </c>
    </row>
    <row r="46" spans="2:29" ht="12.75">
      <c r="B46" s="27">
        <v>38</v>
      </c>
      <c r="C46" s="22" t="s">
        <v>44</v>
      </c>
      <c r="D46" s="66" t="s">
        <v>31</v>
      </c>
      <c r="E46" s="57"/>
      <c r="F46" s="66"/>
      <c r="G46" s="57"/>
      <c r="H46" s="66"/>
      <c r="I46" s="57"/>
      <c r="J46" s="66"/>
      <c r="K46" s="53">
        <f t="shared" si="18"/>
        <v>0</v>
      </c>
      <c r="L46" s="53" t="e">
        <f t="shared" si="19"/>
        <v>#NUM!</v>
      </c>
      <c r="M46" s="53" t="str">
        <f t="shared" si="20"/>
        <v>nei</v>
      </c>
      <c r="N46" s="53">
        <f t="shared" si="21"/>
        <v>0</v>
      </c>
      <c r="O46" s="53" t="e">
        <f t="shared" si="22"/>
        <v>#NUM!</v>
      </c>
      <c r="P46" s="53" t="str">
        <f t="shared" si="23"/>
        <v>nei</v>
      </c>
      <c r="Q46" s="53">
        <f t="shared" si="24"/>
        <v>0</v>
      </c>
      <c r="R46" s="53" t="e">
        <f t="shared" si="25"/>
        <v>#NUM!</v>
      </c>
      <c r="S46" s="53" t="str">
        <f t="shared" si="26"/>
        <v>nei</v>
      </c>
      <c r="T46" s="53">
        <f t="shared" si="27"/>
        <v>0</v>
      </c>
      <c r="U46" s="53" t="e">
        <f t="shared" si="28"/>
        <v>#NUM!</v>
      </c>
      <c r="V46" s="53" t="str">
        <f t="shared" si="29"/>
        <v>nei</v>
      </c>
      <c r="W46" s="53">
        <f t="shared" si="30"/>
        <v>0</v>
      </c>
      <c r="X46" s="53" t="e">
        <f t="shared" si="31"/>
        <v>#NUM!</v>
      </c>
      <c r="Y46" s="53" t="str">
        <f t="shared" si="32"/>
        <v>nei</v>
      </c>
      <c r="Z46" s="53">
        <f t="shared" si="33"/>
        <v>0</v>
      </c>
      <c r="AA46" s="57">
        <f t="shared" si="34"/>
        <v>0</v>
      </c>
      <c r="AB46" s="57"/>
      <c r="AC46" s="60">
        <f t="shared" si="35"/>
        <v>0</v>
      </c>
    </row>
    <row r="47" spans="2:29" ht="12.75">
      <c r="B47" s="27">
        <v>39</v>
      </c>
      <c r="C47" s="22" t="s">
        <v>45</v>
      </c>
      <c r="D47" s="66" t="s">
        <v>31</v>
      </c>
      <c r="E47" s="57"/>
      <c r="F47" s="66"/>
      <c r="G47" s="57"/>
      <c r="H47" s="66"/>
      <c r="I47" s="57"/>
      <c r="J47" s="66"/>
      <c r="K47" s="53">
        <f t="shared" si="18"/>
        <v>0</v>
      </c>
      <c r="L47" s="53" t="e">
        <f t="shared" si="19"/>
        <v>#NUM!</v>
      </c>
      <c r="M47" s="53" t="str">
        <f t="shared" si="20"/>
        <v>nei</v>
      </c>
      <c r="N47" s="53">
        <f t="shared" si="21"/>
        <v>0</v>
      </c>
      <c r="O47" s="53" t="e">
        <f t="shared" si="22"/>
        <v>#NUM!</v>
      </c>
      <c r="P47" s="53" t="str">
        <f t="shared" si="23"/>
        <v>nei</v>
      </c>
      <c r="Q47" s="53">
        <f t="shared" si="24"/>
        <v>0</v>
      </c>
      <c r="R47" s="53" t="e">
        <f t="shared" si="25"/>
        <v>#NUM!</v>
      </c>
      <c r="S47" s="53" t="str">
        <f t="shared" si="26"/>
        <v>nei</v>
      </c>
      <c r="T47" s="53">
        <f t="shared" si="27"/>
        <v>0</v>
      </c>
      <c r="U47" s="53" t="e">
        <f t="shared" si="28"/>
        <v>#NUM!</v>
      </c>
      <c r="V47" s="53" t="str">
        <f t="shared" si="29"/>
        <v>nei</v>
      </c>
      <c r="W47" s="53">
        <f t="shared" si="30"/>
        <v>0</v>
      </c>
      <c r="X47" s="53" t="e">
        <f t="shared" si="31"/>
        <v>#NUM!</v>
      </c>
      <c r="Y47" s="53" t="str">
        <f t="shared" si="32"/>
        <v>nei</v>
      </c>
      <c r="Z47" s="53">
        <f t="shared" si="33"/>
        <v>0</v>
      </c>
      <c r="AA47" s="57">
        <f t="shared" si="34"/>
        <v>0</v>
      </c>
      <c r="AB47" s="57"/>
      <c r="AC47" s="60">
        <f t="shared" si="35"/>
        <v>0</v>
      </c>
    </row>
    <row r="48" spans="2:29" ht="12.75">
      <c r="B48" s="27">
        <v>40</v>
      </c>
      <c r="C48" s="22" t="s">
        <v>46</v>
      </c>
      <c r="D48" s="66" t="s">
        <v>31</v>
      </c>
      <c r="E48" s="57"/>
      <c r="F48" s="66"/>
      <c r="G48" s="57"/>
      <c r="H48" s="66"/>
      <c r="I48" s="57"/>
      <c r="J48" s="66"/>
      <c r="K48" s="53">
        <f t="shared" si="18"/>
        <v>0</v>
      </c>
      <c r="L48" s="53" t="e">
        <f t="shared" si="19"/>
        <v>#NUM!</v>
      </c>
      <c r="M48" s="53" t="str">
        <f t="shared" si="20"/>
        <v>nei</v>
      </c>
      <c r="N48" s="53">
        <f t="shared" si="21"/>
        <v>0</v>
      </c>
      <c r="O48" s="53" t="e">
        <f t="shared" si="22"/>
        <v>#NUM!</v>
      </c>
      <c r="P48" s="53" t="str">
        <f t="shared" si="23"/>
        <v>nei</v>
      </c>
      <c r="Q48" s="53">
        <f t="shared" si="24"/>
        <v>0</v>
      </c>
      <c r="R48" s="53" t="e">
        <f t="shared" si="25"/>
        <v>#NUM!</v>
      </c>
      <c r="S48" s="53" t="str">
        <f t="shared" si="26"/>
        <v>nei</v>
      </c>
      <c r="T48" s="53">
        <f t="shared" si="27"/>
        <v>0</v>
      </c>
      <c r="U48" s="53" t="e">
        <f t="shared" si="28"/>
        <v>#NUM!</v>
      </c>
      <c r="V48" s="53" t="str">
        <f t="shared" si="29"/>
        <v>nei</v>
      </c>
      <c r="W48" s="53">
        <f t="shared" si="30"/>
        <v>0</v>
      </c>
      <c r="X48" s="53" t="e">
        <f t="shared" si="31"/>
        <v>#NUM!</v>
      </c>
      <c r="Y48" s="53" t="str">
        <f t="shared" si="32"/>
        <v>nei</v>
      </c>
      <c r="Z48" s="53">
        <f t="shared" si="33"/>
        <v>0</v>
      </c>
      <c r="AA48" s="57">
        <f t="shared" si="34"/>
        <v>0</v>
      </c>
      <c r="AB48" s="57"/>
      <c r="AC48" s="60">
        <f t="shared" si="35"/>
        <v>0</v>
      </c>
    </row>
    <row r="49" spans="2:29" ht="12.75">
      <c r="B49" s="27">
        <v>41</v>
      </c>
      <c r="C49" s="22" t="s">
        <v>107</v>
      </c>
      <c r="D49" s="66"/>
      <c r="E49" s="57" t="s">
        <v>31</v>
      </c>
      <c r="F49" s="66"/>
      <c r="G49" s="57"/>
      <c r="H49" s="66"/>
      <c r="I49" s="57"/>
      <c r="J49" s="66"/>
      <c r="K49" s="53">
        <f t="shared" si="18"/>
        <v>0</v>
      </c>
      <c r="L49" s="53" t="e">
        <f t="shared" si="19"/>
        <v>#NUM!</v>
      </c>
      <c r="M49" s="53" t="str">
        <f t="shared" si="20"/>
        <v>nei</v>
      </c>
      <c r="N49" s="53">
        <f t="shared" si="21"/>
        <v>0</v>
      </c>
      <c r="O49" s="53" t="e">
        <f t="shared" si="22"/>
        <v>#NUM!</v>
      </c>
      <c r="P49" s="53" t="str">
        <f t="shared" si="23"/>
        <v>nei</v>
      </c>
      <c r="Q49" s="53">
        <f t="shared" si="24"/>
        <v>0</v>
      </c>
      <c r="R49" s="53" t="e">
        <f t="shared" si="25"/>
        <v>#NUM!</v>
      </c>
      <c r="S49" s="53" t="str">
        <f t="shared" si="26"/>
        <v>nei</v>
      </c>
      <c r="T49" s="53">
        <f t="shared" si="27"/>
        <v>0</v>
      </c>
      <c r="U49" s="53" t="e">
        <f t="shared" si="28"/>
        <v>#NUM!</v>
      </c>
      <c r="V49" s="53" t="str">
        <f t="shared" si="29"/>
        <v>nei</v>
      </c>
      <c r="W49" s="53">
        <f t="shared" si="30"/>
        <v>0</v>
      </c>
      <c r="X49" s="53" t="e">
        <f t="shared" si="31"/>
        <v>#NUM!</v>
      </c>
      <c r="Y49" s="53" t="str">
        <f t="shared" si="32"/>
        <v>nei</v>
      </c>
      <c r="Z49" s="53">
        <f t="shared" si="33"/>
        <v>0</v>
      </c>
      <c r="AA49" s="57">
        <f t="shared" si="34"/>
        <v>0</v>
      </c>
      <c r="AB49" s="57"/>
      <c r="AC49" s="60">
        <f t="shared" si="35"/>
        <v>0</v>
      </c>
    </row>
    <row r="50" spans="2:29" ht="12.75">
      <c r="B50" s="27">
        <v>42</v>
      </c>
      <c r="C50" s="22" t="s">
        <v>153</v>
      </c>
      <c r="D50" s="66"/>
      <c r="E50" s="57"/>
      <c r="F50" s="66"/>
      <c r="G50" s="57" t="s">
        <v>31</v>
      </c>
      <c r="H50" s="66"/>
      <c r="I50" s="57"/>
      <c r="J50" s="66"/>
      <c r="K50" s="53">
        <f t="shared" si="18"/>
        <v>0</v>
      </c>
      <c r="L50" s="53" t="e">
        <f t="shared" si="19"/>
        <v>#NUM!</v>
      </c>
      <c r="M50" s="53" t="str">
        <f t="shared" si="20"/>
        <v>nei</v>
      </c>
      <c r="N50" s="53">
        <f t="shared" si="21"/>
        <v>0</v>
      </c>
      <c r="O50" s="53" t="e">
        <f t="shared" si="22"/>
        <v>#NUM!</v>
      </c>
      <c r="P50" s="53" t="str">
        <f t="shared" si="23"/>
        <v>nei</v>
      </c>
      <c r="Q50" s="53">
        <f t="shared" si="24"/>
        <v>0</v>
      </c>
      <c r="R50" s="53" t="e">
        <f t="shared" si="25"/>
        <v>#NUM!</v>
      </c>
      <c r="S50" s="53" t="str">
        <f t="shared" si="26"/>
        <v>nei</v>
      </c>
      <c r="T50" s="53">
        <f t="shared" si="27"/>
        <v>0</v>
      </c>
      <c r="U50" s="53" t="e">
        <f t="shared" si="28"/>
        <v>#NUM!</v>
      </c>
      <c r="V50" s="53" t="str">
        <f t="shared" si="29"/>
        <v>nei</v>
      </c>
      <c r="W50" s="53">
        <f t="shared" si="30"/>
        <v>0</v>
      </c>
      <c r="X50" s="53" t="e">
        <f t="shared" si="31"/>
        <v>#NUM!</v>
      </c>
      <c r="Y50" s="53" t="str">
        <f t="shared" si="32"/>
        <v>nei</v>
      </c>
      <c r="Z50" s="53">
        <f t="shared" si="33"/>
        <v>0</v>
      </c>
      <c r="AA50" s="57">
        <f t="shared" si="34"/>
        <v>0</v>
      </c>
      <c r="AB50" s="57"/>
      <c r="AC50" s="60">
        <f t="shared" si="35"/>
        <v>0</v>
      </c>
    </row>
    <row r="51" spans="2:29" ht="12.75">
      <c r="B51" s="27">
        <v>43</v>
      </c>
      <c r="C51" s="99" t="s">
        <v>154</v>
      </c>
      <c r="D51" s="66"/>
      <c r="E51" s="57"/>
      <c r="F51" s="66"/>
      <c r="G51" s="57" t="s">
        <v>31</v>
      </c>
      <c r="H51" s="66"/>
      <c r="I51" s="57"/>
      <c r="J51" s="66"/>
      <c r="K51" s="53">
        <f t="shared" si="18"/>
        <v>0</v>
      </c>
      <c r="L51" s="53" t="e">
        <f t="shared" si="19"/>
        <v>#NUM!</v>
      </c>
      <c r="M51" s="53" t="str">
        <f t="shared" si="20"/>
        <v>nei</v>
      </c>
      <c r="N51" s="53">
        <f t="shared" si="21"/>
        <v>0</v>
      </c>
      <c r="O51" s="53" t="e">
        <f t="shared" si="22"/>
        <v>#NUM!</v>
      </c>
      <c r="P51" s="53" t="str">
        <f t="shared" si="23"/>
        <v>nei</v>
      </c>
      <c r="Q51" s="53">
        <f t="shared" si="24"/>
        <v>0</v>
      </c>
      <c r="R51" s="53" t="e">
        <f t="shared" si="25"/>
        <v>#NUM!</v>
      </c>
      <c r="S51" s="53" t="str">
        <f t="shared" si="26"/>
        <v>nei</v>
      </c>
      <c r="T51" s="53">
        <f t="shared" si="27"/>
        <v>0</v>
      </c>
      <c r="U51" s="53" t="e">
        <f t="shared" si="28"/>
        <v>#NUM!</v>
      </c>
      <c r="V51" s="53" t="str">
        <f t="shared" si="29"/>
        <v>nei</v>
      </c>
      <c r="W51" s="53">
        <f t="shared" si="30"/>
        <v>0</v>
      </c>
      <c r="X51" s="53" t="e">
        <f t="shared" si="31"/>
        <v>#NUM!</v>
      </c>
      <c r="Y51" s="53" t="str">
        <f t="shared" si="32"/>
        <v>nei</v>
      </c>
      <c r="Z51" s="53">
        <f t="shared" si="33"/>
        <v>0</v>
      </c>
      <c r="AA51" s="57">
        <f t="shared" si="34"/>
        <v>0</v>
      </c>
      <c r="AB51" s="57"/>
      <c r="AC51" s="60">
        <f t="shared" si="35"/>
        <v>0</v>
      </c>
    </row>
    <row r="52" spans="2:29" ht="12.75">
      <c r="B52" s="27">
        <v>44</v>
      </c>
      <c r="C52" s="22"/>
      <c r="D52" s="66"/>
      <c r="E52" s="57"/>
      <c r="F52" s="66"/>
      <c r="G52" s="57"/>
      <c r="H52" s="66"/>
      <c r="I52" s="57"/>
      <c r="J52" s="66"/>
      <c r="K52" s="53">
        <f t="shared" si="18"/>
        <v>0</v>
      </c>
      <c r="L52" s="53" t="e">
        <f t="shared" si="19"/>
        <v>#NUM!</v>
      </c>
      <c r="M52" s="53" t="str">
        <f t="shared" si="20"/>
        <v>nei</v>
      </c>
      <c r="N52" s="53">
        <f t="shared" si="21"/>
        <v>0</v>
      </c>
      <c r="O52" s="53" t="e">
        <f t="shared" si="22"/>
        <v>#NUM!</v>
      </c>
      <c r="P52" s="53" t="str">
        <f t="shared" si="23"/>
        <v>nei</v>
      </c>
      <c r="Q52" s="53">
        <f t="shared" si="24"/>
        <v>0</v>
      </c>
      <c r="R52" s="53" t="e">
        <f t="shared" si="25"/>
        <v>#NUM!</v>
      </c>
      <c r="S52" s="53" t="str">
        <f t="shared" si="26"/>
        <v>nei</v>
      </c>
      <c r="T52" s="53">
        <f t="shared" si="27"/>
        <v>0</v>
      </c>
      <c r="U52" s="53" t="e">
        <f t="shared" si="28"/>
        <v>#NUM!</v>
      </c>
      <c r="V52" s="53" t="str">
        <f t="shared" si="29"/>
        <v>nei</v>
      </c>
      <c r="W52" s="53">
        <f t="shared" si="30"/>
        <v>0</v>
      </c>
      <c r="X52" s="53" t="e">
        <f t="shared" si="31"/>
        <v>#NUM!</v>
      </c>
      <c r="Y52" s="53" t="str">
        <f t="shared" si="32"/>
        <v>nei</v>
      </c>
      <c r="Z52" s="53">
        <f t="shared" si="33"/>
        <v>0</v>
      </c>
      <c r="AA52" s="57">
        <f t="shared" si="34"/>
        <v>0</v>
      </c>
      <c r="AB52" s="57"/>
      <c r="AC52" s="60">
        <f t="shared" si="35"/>
        <v>0</v>
      </c>
    </row>
    <row r="53" spans="2:29" ht="12.75">
      <c r="B53" s="27">
        <v>45</v>
      </c>
      <c r="C53" s="22"/>
      <c r="D53" s="66"/>
      <c r="E53" s="57"/>
      <c r="F53" s="66"/>
      <c r="G53" s="57"/>
      <c r="H53" s="66"/>
      <c r="I53" s="57"/>
      <c r="J53" s="66"/>
      <c r="K53" s="53">
        <f t="shared" si="18"/>
        <v>0</v>
      </c>
      <c r="L53" s="53" t="e">
        <f t="shared" si="19"/>
        <v>#NUM!</v>
      </c>
      <c r="M53" s="53" t="str">
        <f t="shared" si="20"/>
        <v>nei</v>
      </c>
      <c r="N53" s="53">
        <f t="shared" si="21"/>
        <v>0</v>
      </c>
      <c r="O53" s="53" t="e">
        <f t="shared" si="22"/>
        <v>#NUM!</v>
      </c>
      <c r="P53" s="53" t="str">
        <f t="shared" si="23"/>
        <v>nei</v>
      </c>
      <c r="Q53" s="53">
        <f t="shared" si="24"/>
        <v>0</v>
      </c>
      <c r="R53" s="53" t="e">
        <f t="shared" si="25"/>
        <v>#NUM!</v>
      </c>
      <c r="S53" s="53" t="str">
        <f t="shared" si="26"/>
        <v>nei</v>
      </c>
      <c r="T53" s="53">
        <f t="shared" si="27"/>
        <v>0</v>
      </c>
      <c r="U53" s="53" t="e">
        <f t="shared" si="28"/>
        <v>#NUM!</v>
      </c>
      <c r="V53" s="53" t="str">
        <f t="shared" si="29"/>
        <v>nei</v>
      </c>
      <c r="W53" s="53">
        <f t="shared" si="30"/>
        <v>0</v>
      </c>
      <c r="X53" s="53" t="e">
        <f t="shared" si="31"/>
        <v>#NUM!</v>
      </c>
      <c r="Y53" s="53" t="str">
        <f t="shared" si="32"/>
        <v>nei</v>
      </c>
      <c r="Z53" s="53">
        <f t="shared" si="33"/>
        <v>0</v>
      </c>
      <c r="AA53" s="57">
        <f t="shared" si="34"/>
        <v>0</v>
      </c>
      <c r="AB53" s="57"/>
      <c r="AC53" s="60">
        <f t="shared" si="35"/>
        <v>0</v>
      </c>
    </row>
    <row r="54" spans="2:29" ht="12.75">
      <c r="B54" s="27">
        <v>46</v>
      </c>
      <c r="C54" s="22"/>
      <c r="D54" s="66"/>
      <c r="E54" s="57"/>
      <c r="F54" s="66"/>
      <c r="G54" s="57"/>
      <c r="H54" s="66"/>
      <c r="I54" s="57"/>
      <c r="J54" s="66"/>
      <c r="K54" s="53">
        <f t="shared" si="18"/>
        <v>0</v>
      </c>
      <c r="L54" s="53" t="e">
        <f t="shared" si="19"/>
        <v>#NUM!</v>
      </c>
      <c r="M54" s="53" t="str">
        <f t="shared" si="20"/>
        <v>nei</v>
      </c>
      <c r="N54" s="53">
        <f t="shared" si="21"/>
        <v>0</v>
      </c>
      <c r="O54" s="53" t="e">
        <f t="shared" si="22"/>
        <v>#NUM!</v>
      </c>
      <c r="P54" s="53" t="str">
        <f t="shared" si="23"/>
        <v>nei</v>
      </c>
      <c r="Q54" s="53">
        <f t="shared" si="24"/>
        <v>0</v>
      </c>
      <c r="R54" s="53" t="e">
        <f t="shared" si="25"/>
        <v>#NUM!</v>
      </c>
      <c r="S54" s="53" t="str">
        <f t="shared" si="26"/>
        <v>nei</v>
      </c>
      <c r="T54" s="53">
        <f t="shared" si="27"/>
        <v>0</v>
      </c>
      <c r="U54" s="53" t="e">
        <f t="shared" si="28"/>
        <v>#NUM!</v>
      </c>
      <c r="V54" s="53" t="str">
        <f t="shared" si="29"/>
        <v>nei</v>
      </c>
      <c r="W54" s="53">
        <f t="shared" si="30"/>
        <v>0</v>
      </c>
      <c r="X54" s="53" t="e">
        <f t="shared" si="31"/>
        <v>#NUM!</v>
      </c>
      <c r="Y54" s="53" t="str">
        <f t="shared" si="32"/>
        <v>nei</v>
      </c>
      <c r="Z54" s="53">
        <f t="shared" si="33"/>
        <v>0</v>
      </c>
      <c r="AA54" s="57">
        <f t="shared" si="34"/>
        <v>0</v>
      </c>
      <c r="AB54" s="57"/>
      <c r="AC54" s="60">
        <f t="shared" si="35"/>
        <v>0</v>
      </c>
    </row>
    <row r="55" spans="2:29" ht="12.75">
      <c r="B55" s="27">
        <v>47</v>
      </c>
      <c r="C55" s="22"/>
      <c r="D55" s="66"/>
      <c r="E55" s="57"/>
      <c r="F55" s="66"/>
      <c r="G55" s="57"/>
      <c r="H55" s="66"/>
      <c r="I55" s="57"/>
      <c r="J55" s="66"/>
      <c r="K55" s="53">
        <f t="shared" si="18"/>
        <v>0</v>
      </c>
      <c r="L55" s="53" t="e">
        <f t="shared" si="19"/>
        <v>#NUM!</v>
      </c>
      <c r="M55" s="53" t="str">
        <f t="shared" si="20"/>
        <v>nei</v>
      </c>
      <c r="N55" s="53">
        <f t="shared" si="21"/>
        <v>0</v>
      </c>
      <c r="O55" s="53" t="e">
        <f t="shared" si="22"/>
        <v>#NUM!</v>
      </c>
      <c r="P55" s="53" t="str">
        <f t="shared" si="23"/>
        <v>nei</v>
      </c>
      <c r="Q55" s="53">
        <f t="shared" si="24"/>
        <v>0</v>
      </c>
      <c r="R55" s="53" t="e">
        <f t="shared" si="25"/>
        <v>#NUM!</v>
      </c>
      <c r="S55" s="53" t="str">
        <f t="shared" si="26"/>
        <v>nei</v>
      </c>
      <c r="T55" s="53">
        <f t="shared" si="27"/>
        <v>0</v>
      </c>
      <c r="U55" s="53" t="e">
        <f t="shared" si="28"/>
        <v>#NUM!</v>
      </c>
      <c r="V55" s="53" t="str">
        <f t="shared" si="29"/>
        <v>nei</v>
      </c>
      <c r="W55" s="53">
        <f t="shared" si="30"/>
        <v>0</v>
      </c>
      <c r="X55" s="53" t="e">
        <f t="shared" si="31"/>
        <v>#NUM!</v>
      </c>
      <c r="Y55" s="53" t="str">
        <f t="shared" si="32"/>
        <v>nei</v>
      </c>
      <c r="Z55" s="53">
        <f t="shared" si="33"/>
        <v>0</v>
      </c>
      <c r="AA55" s="57">
        <f t="shared" si="34"/>
        <v>0</v>
      </c>
      <c r="AB55" s="57"/>
      <c r="AC55" s="60">
        <f t="shared" si="35"/>
        <v>0</v>
      </c>
    </row>
    <row r="56" spans="2:29" ht="12.75">
      <c r="B56" s="27">
        <v>48</v>
      </c>
      <c r="C56" s="22"/>
      <c r="D56" s="66"/>
      <c r="E56" s="57"/>
      <c r="F56" s="66"/>
      <c r="G56" s="57"/>
      <c r="H56" s="66"/>
      <c r="I56" s="57"/>
      <c r="J56" s="66"/>
      <c r="K56" s="53">
        <f t="shared" si="18"/>
        <v>0</v>
      </c>
      <c r="L56" s="53" t="e">
        <f t="shared" si="19"/>
        <v>#NUM!</v>
      </c>
      <c r="M56" s="53" t="str">
        <f t="shared" si="20"/>
        <v>nei</v>
      </c>
      <c r="N56" s="53">
        <f t="shared" si="21"/>
        <v>0</v>
      </c>
      <c r="O56" s="53" t="e">
        <f t="shared" si="22"/>
        <v>#NUM!</v>
      </c>
      <c r="P56" s="53" t="str">
        <f t="shared" si="23"/>
        <v>nei</v>
      </c>
      <c r="Q56" s="53">
        <f t="shared" si="24"/>
        <v>0</v>
      </c>
      <c r="R56" s="53" t="e">
        <f t="shared" si="25"/>
        <v>#NUM!</v>
      </c>
      <c r="S56" s="53" t="str">
        <f t="shared" si="26"/>
        <v>nei</v>
      </c>
      <c r="T56" s="53">
        <f t="shared" si="27"/>
        <v>0</v>
      </c>
      <c r="U56" s="53" t="e">
        <f t="shared" si="28"/>
        <v>#NUM!</v>
      </c>
      <c r="V56" s="53" t="str">
        <f t="shared" si="29"/>
        <v>nei</v>
      </c>
      <c r="W56" s="53">
        <f t="shared" si="30"/>
        <v>0</v>
      </c>
      <c r="X56" s="53" t="e">
        <f t="shared" si="31"/>
        <v>#NUM!</v>
      </c>
      <c r="Y56" s="53" t="str">
        <f t="shared" si="32"/>
        <v>nei</v>
      </c>
      <c r="Z56" s="53">
        <f t="shared" si="33"/>
        <v>0</v>
      </c>
      <c r="AA56" s="57">
        <f t="shared" si="34"/>
        <v>0</v>
      </c>
      <c r="AB56" s="57"/>
      <c r="AC56" s="60">
        <f t="shared" si="35"/>
        <v>0</v>
      </c>
    </row>
    <row r="57" spans="2:29" ht="12.75">
      <c r="B57" s="27">
        <v>49</v>
      </c>
      <c r="C57" s="22"/>
      <c r="D57" s="66"/>
      <c r="E57" s="57"/>
      <c r="F57" s="66"/>
      <c r="G57" s="57"/>
      <c r="H57" s="66"/>
      <c r="I57" s="57"/>
      <c r="J57" s="66"/>
      <c r="K57" s="53">
        <f t="shared" si="18"/>
        <v>0</v>
      </c>
      <c r="L57" s="53" t="e">
        <f t="shared" si="19"/>
        <v>#NUM!</v>
      </c>
      <c r="M57" s="53" t="str">
        <f t="shared" si="20"/>
        <v>nei</v>
      </c>
      <c r="N57" s="53">
        <f t="shared" si="21"/>
        <v>0</v>
      </c>
      <c r="O57" s="53" t="e">
        <f t="shared" si="22"/>
        <v>#NUM!</v>
      </c>
      <c r="P57" s="53" t="str">
        <f t="shared" si="23"/>
        <v>nei</v>
      </c>
      <c r="Q57" s="53">
        <f t="shared" si="24"/>
        <v>0</v>
      </c>
      <c r="R57" s="53" t="e">
        <f t="shared" si="25"/>
        <v>#NUM!</v>
      </c>
      <c r="S57" s="53" t="str">
        <f t="shared" si="26"/>
        <v>nei</v>
      </c>
      <c r="T57" s="53">
        <f t="shared" si="27"/>
        <v>0</v>
      </c>
      <c r="U57" s="53" t="e">
        <f t="shared" si="28"/>
        <v>#NUM!</v>
      </c>
      <c r="V57" s="53" t="str">
        <f t="shared" si="29"/>
        <v>nei</v>
      </c>
      <c r="W57" s="53">
        <f t="shared" si="30"/>
        <v>0</v>
      </c>
      <c r="X57" s="53" t="e">
        <f t="shared" si="31"/>
        <v>#NUM!</v>
      </c>
      <c r="Y57" s="53" t="str">
        <f t="shared" si="32"/>
        <v>nei</v>
      </c>
      <c r="Z57" s="53">
        <f t="shared" si="33"/>
        <v>0</v>
      </c>
      <c r="AA57" s="57">
        <f t="shared" si="34"/>
        <v>0</v>
      </c>
      <c r="AB57" s="57"/>
      <c r="AC57" s="60">
        <f t="shared" si="35"/>
        <v>0</v>
      </c>
    </row>
    <row r="58" spans="2:29" ht="13.5" thickBot="1">
      <c r="B58" s="63">
        <v>50</v>
      </c>
      <c r="C58" s="32"/>
      <c r="D58" s="67"/>
      <c r="E58" s="58"/>
      <c r="F58" s="67"/>
      <c r="G58" s="58"/>
      <c r="H58" s="67"/>
      <c r="I58" s="58"/>
      <c r="J58" s="67"/>
      <c r="K58" s="61">
        <f t="shared" si="18"/>
        <v>0</v>
      </c>
      <c r="L58" s="61" t="e">
        <f t="shared" si="19"/>
        <v>#NUM!</v>
      </c>
      <c r="M58" s="61" t="str">
        <f t="shared" si="20"/>
        <v>nei</v>
      </c>
      <c r="N58" s="61">
        <f t="shared" si="21"/>
        <v>0</v>
      </c>
      <c r="O58" s="61" t="e">
        <f t="shared" si="22"/>
        <v>#NUM!</v>
      </c>
      <c r="P58" s="61" t="str">
        <f t="shared" si="23"/>
        <v>nei</v>
      </c>
      <c r="Q58" s="61">
        <f t="shared" si="24"/>
        <v>0</v>
      </c>
      <c r="R58" s="61" t="e">
        <f t="shared" si="25"/>
        <v>#NUM!</v>
      </c>
      <c r="S58" s="61" t="str">
        <f t="shared" si="26"/>
        <v>nei</v>
      </c>
      <c r="T58" s="61">
        <f t="shared" si="27"/>
        <v>0</v>
      </c>
      <c r="U58" s="61" t="e">
        <f t="shared" si="28"/>
        <v>#NUM!</v>
      </c>
      <c r="V58" s="61" t="str">
        <f t="shared" si="29"/>
        <v>nei</v>
      </c>
      <c r="W58" s="61">
        <f t="shared" si="30"/>
        <v>0</v>
      </c>
      <c r="X58" s="61" t="e">
        <f t="shared" si="31"/>
        <v>#NUM!</v>
      </c>
      <c r="Y58" s="61" t="str">
        <f t="shared" si="32"/>
        <v>nei</v>
      </c>
      <c r="Z58" s="61">
        <f t="shared" si="33"/>
        <v>0</v>
      </c>
      <c r="AA58" s="58">
        <f t="shared" si="34"/>
        <v>0</v>
      </c>
      <c r="AB58" s="58"/>
      <c r="AC58" s="62">
        <f t="shared" si="35"/>
        <v>0</v>
      </c>
    </row>
    <row r="59" spans="11:26" ht="12.7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1:26" ht="12.7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1:26" ht="12.7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1:26" ht="12.7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1:26" ht="12.7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1:26" ht="12.7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1:26" ht="12.7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1:26" ht="12.7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1:26" ht="12.7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1:26" ht="12.7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1:26" ht="12.7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1:26" ht="12.7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1:26" ht="12.7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1:26" ht="12.7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1:26" ht="12.7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1:26" ht="12.7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1:26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1:26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1:26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1:26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1:26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1:26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1:26" ht="12.7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1:26" ht="12.7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1:26" ht="12.7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1:26" ht="12.75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1:26" ht="12.75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1:26" ht="12.75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1:26" ht="12.75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1:26" ht="12.75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1:26" ht="12.75"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1:26" ht="12.75"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1:26" ht="12.75"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1:26" ht="12.75"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1:26" ht="12.75"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1:26" ht="12.75"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1:26" ht="12.75"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1:26" ht="12.75"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1:26" ht="12.75"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1:26" ht="12.75"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1:26" ht="12.75"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1:26" ht="12.75"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1:26" ht="12.75"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1:26" ht="12.75"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1:26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1:26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1:26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1:26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1:26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1:26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1:26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1:26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1:26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1:26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1:26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1:26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1:26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1:26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1:26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1:26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1:26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1:26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1:26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1:26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1:26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1:26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1:26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1:26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1:26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1:26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1:26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1:26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1:26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1:26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1:26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1:26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1:26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1:26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1:26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1:26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1:26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1:26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1:26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1:26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1:26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1:26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1:26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1:26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166</v>
      </c>
      <c r="C2" s="2"/>
    </row>
    <row r="3" spans="2:4" ht="12.75">
      <c r="B3" s="136" t="s">
        <v>29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28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82</v>
      </c>
      <c r="D8" s="20">
        <v>101</v>
      </c>
      <c r="E8" s="19" t="s">
        <v>18</v>
      </c>
      <c r="F8" s="21">
        <v>11</v>
      </c>
      <c r="G8" s="5">
        <f aca="true" t="shared" si="0" ref="G8:G39">(D8*60)+F8</f>
        <v>6071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7</v>
      </c>
      <c r="D9" s="24">
        <v>101</v>
      </c>
      <c r="E9" s="25" t="s">
        <v>18</v>
      </c>
      <c r="F9" s="26">
        <v>20</v>
      </c>
      <c r="G9" s="15">
        <f t="shared" si="0"/>
        <v>6080</v>
      </c>
      <c r="H9" s="9">
        <f aca="true" t="shared" si="2" ref="H9:H40">IF(G9&gt;0,G9-$G$8,0)</f>
        <v>9</v>
      </c>
      <c r="I9" s="49">
        <f aca="true" t="shared" si="3" ref="I9:I40">H9/$G$8</f>
        <v>0.001482457585241311</v>
      </c>
      <c r="J9" s="10">
        <f>IF(E9="Disk",0,40)</f>
        <v>40</v>
      </c>
      <c r="K9" s="47">
        <f aca="true" t="shared" si="4" ref="K9:K40">IF(I9&gt;0,SQRT(I9*1000)*2,50)</f>
        <v>2.4351242968204403</v>
      </c>
      <c r="L9" s="7">
        <f aca="true" t="shared" si="5" ref="L9:L40">IF(K9&lt;50,(50-K9),0)</f>
        <v>47.56487570317956</v>
      </c>
      <c r="M9" s="38">
        <f t="shared" si="1"/>
        <v>87.56487570317955</v>
      </c>
    </row>
    <row r="10" spans="2:13" ht="12.75">
      <c r="B10" s="22">
        <v>3</v>
      </c>
      <c r="C10" s="23" t="s">
        <v>3</v>
      </c>
      <c r="D10" s="27">
        <v>101</v>
      </c>
      <c r="E10" s="23" t="s">
        <v>18</v>
      </c>
      <c r="F10" s="28">
        <v>28</v>
      </c>
      <c r="G10" s="15">
        <f t="shared" si="0"/>
        <v>6088</v>
      </c>
      <c r="H10" s="9">
        <f t="shared" si="2"/>
        <v>17</v>
      </c>
      <c r="I10" s="49">
        <f t="shared" si="3"/>
        <v>0.0028001976610113654</v>
      </c>
      <c r="J10" s="10">
        <f>IF(E10="Disk",0,34)</f>
        <v>34</v>
      </c>
      <c r="K10" s="47">
        <f t="shared" si="4"/>
        <v>3.346758229099536</v>
      </c>
      <c r="L10" s="7">
        <f t="shared" si="5"/>
        <v>46.653241770900465</v>
      </c>
      <c r="M10" s="38">
        <f t="shared" si="1"/>
        <v>80.65324177090046</v>
      </c>
    </row>
    <row r="11" spans="2:13" ht="12.75">
      <c r="B11" s="22">
        <v>4</v>
      </c>
      <c r="C11" s="23" t="s">
        <v>4</v>
      </c>
      <c r="D11" s="27">
        <v>101</v>
      </c>
      <c r="E11" s="23" t="s">
        <v>18</v>
      </c>
      <c r="F11" s="28">
        <v>37</v>
      </c>
      <c r="G11" s="15">
        <f t="shared" si="0"/>
        <v>6097</v>
      </c>
      <c r="H11" s="9">
        <f t="shared" si="2"/>
        <v>26</v>
      </c>
      <c r="I11" s="49">
        <f t="shared" si="3"/>
        <v>0.004282655246252677</v>
      </c>
      <c r="J11" s="10">
        <f>IF(E11="Disk",0,31)</f>
        <v>31</v>
      </c>
      <c r="K11" s="47">
        <f t="shared" si="4"/>
        <v>4.138915435837112</v>
      </c>
      <c r="L11" s="7">
        <f t="shared" si="5"/>
        <v>45.86108456416289</v>
      </c>
      <c r="M11" s="38">
        <f t="shared" si="1"/>
        <v>76.8610845641629</v>
      </c>
    </row>
    <row r="12" spans="2:13" ht="12.75">
      <c r="B12" s="22">
        <v>5</v>
      </c>
      <c r="C12" s="23" t="s">
        <v>5</v>
      </c>
      <c r="D12" s="24">
        <v>102</v>
      </c>
      <c r="E12" s="25" t="s">
        <v>18</v>
      </c>
      <c r="F12" s="26">
        <v>21</v>
      </c>
      <c r="G12" s="15">
        <f t="shared" si="0"/>
        <v>6141</v>
      </c>
      <c r="H12" s="9">
        <f t="shared" si="2"/>
        <v>70</v>
      </c>
      <c r="I12" s="49">
        <f t="shared" si="3"/>
        <v>0.011530225662987975</v>
      </c>
      <c r="J12" s="10">
        <f>IF(E12="Disk",0,28)</f>
        <v>28</v>
      </c>
      <c r="K12" s="47">
        <f t="shared" si="4"/>
        <v>6.791237195971872</v>
      </c>
      <c r="L12" s="7">
        <f t="shared" si="5"/>
        <v>43.208762804028126</v>
      </c>
      <c r="M12" s="38">
        <f t="shared" si="1"/>
        <v>71.20876280402813</v>
      </c>
    </row>
    <row r="13" spans="2:13" ht="12.75">
      <c r="B13" s="22">
        <v>6</v>
      </c>
      <c r="C13" s="23" t="s">
        <v>8</v>
      </c>
      <c r="D13" s="27">
        <v>102</v>
      </c>
      <c r="E13" s="23" t="s">
        <v>18</v>
      </c>
      <c r="F13" s="28">
        <v>30</v>
      </c>
      <c r="G13" s="15">
        <f t="shared" si="0"/>
        <v>6150</v>
      </c>
      <c r="H13" s="9">
        <f t="shared" si="2"/>
        <v>79</v>
      </c>
      <c r="I13" s="49">
        <f t="shared" si="3"/>
        <v>0.013012683248229287</v>
      </c>
      <c r="J13" s="10">
        <f>IF(E13="Disk",0,26)</f>
        <v>26</v>
      </c>
      <c r="K13" s="47">
        <f t="shared" si="4"/>
        <v>7.214619393489663</v>
      </c>
      <c r="L13" s="7">
        <f t="shared" si="5"/>
        <v>42.78538060651034</v>
      </c>
      <c r="M13" s="38">
        <f t="shared" si="1"/>
        <v>68.78538060651033</v>
      </c>
    </row>
    <row r="14" spans="2:13" ht="12.75">
      <c r="B14" s="22">
        <v>7</v>
      </c>
      <c r="C14" s="29" t="s">
        <v>9</v>
      </c>
      <c r="D14" s="24">
        <v>103</v>
      </c>
      <c r="E14" s="25" t="s">
        <v>18</v>
      </c>
      <c r="F14" s="26">
        <v>38</v>
      </c>
      <c r="G14" s="15">
        <f t="shared" si="0"/>
        <v>6218</v>
      </c>
      <c r="H14" s="9">
        <f t="shared" si="2"/>
        <v>147</v>
      </c>
      <c r="I14" s="49">
        <f t="shared" si="3"/>
        <v>0.02421347389227475</v>
      </c>
      <c r="J14" s="10">
        <f>IF(E14="Disk",0,24)</f>
        <v>24</v>
      </c>
      <c r="K14" s="47">
        <f t="shared" si="4"/>
        <v>9.841437677956357</v>
      </c>
      <c r="L14" s="7">
        <f t="shared" si="5"/>
        <v>40.15856232204364</v>
      </c>
      <c r="M14" s="38">
        <f t="shared" si="1"/>
        <v>64.15856232204365</v>
      </c>
    </row>
    <row r="15" spans="2:13" ht="12.75">
      <c r="B15" s="22">
        <v>8</v>
      </c>
      <c r="C15" s="23" t="s">
        <v>10</v>
      </c>
      <c r="D15" s="27">
        <v>108</v>
      </c>
      <c r="E15" s="23" t="s">
        <v>18</v>
      </c>
      <c r="F15" s="28">
        <v>46</v>
      </c>
      <c r="G15" s="15">
        <f t="shared" si="0"/>
        <v>6526</v>
      </c>
      <c r="H15" s="9">
        <f t="shared" si="2"/>
        <v>455</v>
      </c>
      <c r="I15" s="49">
        <f t="shared" si="3"/>
        <v>0.07494646680942184</v>
      </c>
      <c r="J15" s="10">
        <f>IF(E15="Disk",0,23)</f>
        <v>23</v>
      </c>
      <c r="K15" s="47">
        <f t="shared" si="4"/>
        <v>17.314325491848862</v>
      </c>
      <c r="L15" s="7">
        <f t="shared" si="5"/>
        <v>32.68567450815114</v>
      </c>
      <c r="M15" s="38">
        <f t="shared" si="1"/>
        <v>55.68567450815114</v>
      </c>
    </row>
    <row r="16" spans="2:13" ht="12.75">
      <c r="B16" s="22">
        <v>9</v>
      </c>
      <c r="C16" s="23" t="s">
        <v>11</v>
      </c>
      <c r="D16" s="27">
        <v>109</v>
      </c>
      <c r="E16" s="25" t="s">
        <v>18</v>
      </c>
      <c r="F16" s="26">
        <v>58</v>
      </c>
      <c r="G16" s="15">
        <f t="shared" si="0"/>
        <v>6598</v>
      </c>
      <c r="H16" s="9">
        <f t="shared" si="2"/>
        <v>527</v>
      </c>
      <c r="I16" s="49">
        <f t="shared" si="3"/>
        <v>0.08680612749135233</v>
      </c>
      <c r="J16" s="10">
        <f>IF(E16="Disk",0,22)</f>
        <v>22</v>
      </c>
      <c r="K16" s="47">
        <f t="shared" si="4"/>
        <v>18.63396119898851</v>
      </c>
      <c r="L16" s="7">
        <f t="shared" si="5"/>
        <v>31.36603880101149</v>
      </c>
      <c r="M16" s="38">
        <f t="shared" si="1"/>
        <v>53.36603880101149</v>
      </c>
    </row>
    <row r="17" spans="2:13" ht="12.75">
      <c r="B17" s="22">
        <v>10</v>
      </c>
      <c r="C17" s="23" t="s">
        <v>6</v>
      </c>
      <c r="D17" s="24">
        <v>117</v>
      </c>
      <c r="E17" s="23" t="s">
        <v>18</v>
      </c>
      <c r="F17" s="28">
        <v>4</v>
      </c>
      <c r="G17" s="15">
        <f t="shared" si="0"/>
        <v>7024</v>
      </c>
      <c r="H17" s="9">
        <f t="shared" si="2"/>
        <v>953</v>
      </c>
      <c r="I17" s="49">
        <f t="shared" si="3"/>
        <v>0.15697578652610772</v>
      </c>
      <c r="J17" s="10">
        <f>IF(E17="Disk",0,21)</f>
        <v>21</v>
      </c>
      <c r="K17" s="47">
        <f t="shared" si="4"/>
        <v>25.057995652175194</v>
      </c>
      <c r="L17" s="7">
        <f t="shared" si="5"/>
        <v>24.942004347824806</v>
      </c>
      <c r="M17" s="38">
        <f t="shared" si="1"/>
        <v>45.942004347824806</v>
      </c>
    </row>
    <row r="18" spans="2:13" ht="12.75">
      <c r="B18" s="22">
        <v>11</v>
      </c>
      <c r="C18" s="23" t="s">
        <v>12</v>
      </c>
      <c r="D18" s="27">
        <v>123</v>
      </c>
      <c r="E18" s="23" t="s">
        <v>18</v>
      </c>
      <c r="F18" s="28">
        <v>19</v>
      </c>
      <c r="G18" s="15">
        <f t="shared" si="0"/>
        <v>7399</v>
      </c>
      <c r="H18" s="9">
        <f t="shared" si="2"/>
        <v>1328</v>
      </c>
      <c r="I18" s="49">
        <f t="shared" si="3"/>
        <v>0.21874485257782902</v>
      </c>
      <c r="J18" s="10">
        <f>IF(E18="Disk",0,20)</f>
        <v>20</v>
      </c>
      <c r="K18" s="47">
        <f t="shared" si="4"/>
        <v>29.580050884190786</v>
      </c>
      <c r="L18" s="7">
        <f t="shared" si="5"/>
        <v>20.419949115809214</v>
      </c>
      <c r="M18" s="38">
        <f t="shared" si="1"/>
        <v>40.41994911580922</v>
      </c>
    </row>
    <row r="19" spans="2:13" ht="12.75">
      <c r="B19" s="22">
        <v>12</v>
      </c>
      <c r="C19" s="23" t="s">
        <v>13</v>
      </c>
      <c r="D19" s="27">
        <v>123</v>
      </c>
      <c r="E19" s="23" t="s">
        <v>18</v>
      </c>
      <c r="F19" s="28">
        <v>21</v>
      </c>
      <c r="G19" s="15">
        <f t="shared" si="0"/>
        <v>7401</v>
      </c>
      <c r="H19" s="9">
        <f t="shared" si="2"/>
        <v>1330</v>
      </c>
      <c r="I19" s="49">
        <f t="shared" si="3"/>
        <v>0.21907428759677153</v>
      </c>
      <c r="J19" s="10">
        <f>IF(E19="Disk",0,19)</f>
        <v>19</v>
      </c>
      <c r="K19" s="47">
        <f t="shared" si="4"/>
        <v>29.60231663885592</v>
      </c>
      <c r="L19" s="7">
        <f t="shared" si="5"/>
        <v>20.39768336114408</v>
      </c>
      <c r="M19" s="38">
        <f t="shared" si="1"/>
        <v>39.397683361144075</v>
      </c>
    </row>
    <row r="20" spans="2:13" ht="12.75">
      <c r="B20" s="22">
        <v>13</v>
      </c>
      <c r="C20" s="23" t="s">
        <v>14</v>
      </c>
      <c r="D20" s="24">
        <v>138</v>
      </c>
      <c r="E20" s="25" t="s">
        <v>18</v>
      </c>
      <c r="F20" s="26">
        <v>40</v>
      </c>
      <c r="G20" s="15">
        <f t="shared" si="0"/>
        <v>8320</v>
      </c>
      <c r="H20" s="9">
        <f t="shared" si="2"/>
        <v>2249</v>
      </c>
      <c r="I20" s="49">
        <f t="shared" si="3"/>
        <v>0.37044967880085655</v>
      </c>
      <c r="J20" s="10">
        <f>IF(E20="Disk",0,18)</f>
        <v>18</v>
      </c>
      <c r="K20" s="47">
        <f t="shared" si="4"/>
        <v>38.49413871232121</v>
      </c>
      <c r="L20" s="7">
        <f t="shared" si="5"/>
        <v>11.50586128767879</v>
      </c>
      <c r="M20" s="38">
        <f t="shared" si="1"/>
        <v>29.50586128767879</v>
      </c>
    </row>
    <row r="21" spans="2:13" ht="12.75">
      <c r="B21" s="22">
        <v>14</v>
      </c>
      <c r="C21" s="23" t="s">
        <v>15</v>
      </c>
      <c r="D21" s="27">
        <v>140</v>
      </c>
      <c r="E21" s="23" t="s">
        <v>18</v>
      </c>
      <c r="F21" s="28">
        <v>45</v>
      </c>
      <c r="G21" s="15">
        <f t="shared" si="0"/>
        <v>8445</v>
      </c>
      <c r="H21" s="9">
        <f t="shared" si="2"/>
        <v>2374</v>
      </c>
      <c r="I21" s="49">
        <f t="shared" si="3"/>
        <v>0.39103936748476364</v>
      </c>
      <c r="J21" s="10">
        <f>IF(E21="Disk",0,17)</f>
        <v>17</v>
      </c>
      <c r="K21" s="47">
        <f t="shared" si="4"/>
        <v>39.54943071573919</v>
      </c>
      <c r="L21" s="7">
        <f t="shared" si="5"/>
        <v>10.450569284260808</v>
      </c>
      <c r="M21" s="38">
        <f t="shared" si="1"/>
        <v>27.45056928426081</v>
      </c>
    </row>
    <row r="22" spans="2:13" ht="12.75">
      <c r="B22" s="22">
        <v>15</v>
      </c>
      <c r="C22" s="23" t="s">
        <v>16</v>
      </c>
      <c r="D22" s="27">
        <v>140</v>
      </c>
      <c r="E22" s="23" t="s">
        <v>18</v>
      </c>
      <c r="F22" s="28">
        <v>50</v>
      </c>
      <c r="G22" s="15">
        <f t="shared" si="0"/>
        <v>8450</v>
      </c>
      <c r="H22" s="9">
        <f t="shared" si="2"/>
        <v>2379</v>
      </c>
      <c r="I22" s="49">
        <f t="shared" si="3"/>
        <v>0.39186295503211993</v>
      </c>
      <c r="J22" s="10">
        <f>IF(E22="Disk",0,16)</f>
        <v>16</v>
      </c>
      <c r="K22" s="47">
        <f t="shared" si="4"/>
        <v>39.591057325215246</v>
      </c>
      <c r="L22" s="7">
        <f t="shared" si="5"/>
        <v>10.408942674784754</v>
      </c>
      <c r="M22" s="38">
        <f t="shared" si="1"/>
        <v>26.408942674784754</v>
      </c>
    </row>
    <row r="23" spans="2:13" ht="12.75">
      <c r="B23" s="22">
        <v>16</v>
      </c>
      <c r="C23" s="23" t="s">
        <v>17</v>
      </c>
      <c r="D23" s="27">
        <v>140</v>
      </c>
      <c r="E23" s="23" t="s">
        <v>18</v>
      </c>
      <c r="F23" s="28">
        <v>55</v>
      </c>
      <c r="G23" s="15">
        <f t="shared" si="0"/>
        <v>8455</v>
      </c>
      <c r="H23" s="9">
        <f t="shared" si="2"/>
        <v>2384</v>
      </c>
      <c r="I23" s="49">
        <f t="shared" si="3"/>
        <v>0.3926865425794762</v>
      </c>
      <c r="J23" s="10">
        <f>IF(E23="Disk",0,15)</f>
        <v>15</v>
      </c>
      <c r="K23" s="47">
        <f t="shared" si="4"/>
        <v>39.63264021381751</v>
      </c>
      <c r="L23" s="7">
        <f t="shared" si="5"/>
        <v>10.36735978618249</v>
      </c>
      <c r="M23" s="38">
        <f t="shared" si="1"/>
        <v>25.36735978618249</v>
      </c>
    </row>
    <row r="24" spans="2:13" ht="12.75">
      <c r="B24" s="22">
        <v>17</v>
      </c>
      <c r="C24" s="23" t="s">
        <v>30</v>
      </c>
      <c r="D24" s="24"/>
      <c r="E24" s="25" t="s">
        <v>31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0</v>
      </c>
      <c r="K24" s="47">
        <f t="shared" si="4"/>
        <v>50</v>
      </c>
      <c r="L24" s="7">
        <f t="shared" si="5"/>
        <v>0</v>
      </c>
      <c r="M24" s="38">
        <f t="shared" si="1"/>
        <v>0</v>
      </c>
    </row>
    <row r="25" spans="2:13" ht="12.75">
      <c r="B25" s="22">
        <v>18</v>
      </c>
      <c r="C25" s="23" t="s">
        <v>32</v>
      </c>
      <c r="D25" s="27"/>
      <c r="E25" s="23" t="s">
        <v>31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0</v>
      </c>
      <c r="K25" s="47">
        <f t="shared" si="4"/>
        <v>50</v>
      </c>
      <c r="L25" s="7">
        <f t="shared" si="5"/>
        <v>0</v>
      </c>
      <c r="M25" s="38">
        <f t="shared" si="1"/>
        <v>0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C146"/>
  <sheetViews>
    <sheetView workbookViewId="0" topLeftCell="A1">
      <selection activeCell="B2" sqref="B2:G2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2.28125" style="0" bestFit="1" customWidth="1"/>
    <col min="4" max="4" width="11.7109375" style="0" bestFit="1" customWidth="1"/>
    <col min="5" max="5" width="12.421875" style="0" bestFit="1" customWidth="1"/>
    <col min="7" max="7" width="13.8515625" style="0" bestFit="1" customWidth="1"/>
    <col min="8" max="8" width="13.7109375" style="0" bestFit="1" customWidth="1"/>
    <col min="9" max="26" width="10.7109375" style="0" hidden="1" customWidth="1"/>
    <col min="27" max="27" width="10.7109375" style="0" customWidth="1"/>
    <col min="28" max="28" width="13.57421875" style="0" bestFit="1" customWidth="1"/>
    <col min="29" max="29" width="8.7109375" style="0" bestFit="1" customWidth="1"/>
    <col min="30" max="30" width="9.00390625" style="0" bestFit="1" customWidth="1"/>
    <col min="31" max="32" width="9.8515625" style="0" customWidth="1"/>
  </cols>
  <sheetData>
    <row r="2" spans="2:7" ht="20.25">
      <c r="B2" s="137" t="s">
        <v>158</v>
      </c>
      <c r="C2" s="137"/>
      <c r="D2" s="137"/>
      <c r="E2" s="137"/>
      <c r="F2" s="137"/>
      <c r="G2" s="137"/>
    </row>
    <row r="4" spans="2:3" ht="18">
      <c r="B4" s="138" t="s">
        <v>49</v>
      </c>
      <c r="C4" s="138"/>
    </row>
    <row r="5" spans="2:3" ht="15.75">
      <c r="B5" s="101" t="s">
        <v>112</v>
      </c>
      <c r="C5" s="101"/>
    </row>
    <row r="6" ht="13.5" thickBot="1"/>
    <row r="7" spans="2:29" ht="12.75">
      <c r="B7" s="68"/>
      <c r="C7" s="69"/>
      <c r="D7" s="70" t="s">
        <v>50</v>
      </c>
      <c r="E7" s="71" t="s">
        <v>51</v>
      </c>
      <c r="F7" s="70" t="s">
        <v>52</v>
      </c>
      <c r="G7" s="78" t="s">
        <v>53</v>
      </c>
      <c r="H7" s="71" t="s">
        <v>114</v>
      </c>
      <c r="I7" s="103"/>
      <c r="J7" s="82"/>
      <c r="K7" s="70" t="s">
        <v>67</v>
      </c>
      <c r="L7" s="70" t="s">
        <v>62</v>
      </c>
      <c r="M7" s="70"/>
      <c r="N7" s="70"/>
      <c r="O7" s="70" t="s">
        <v>63</v>
      </c>
      <c r="P7" s="70"/>
      <c r="Q7" s="70"/>
      <c r="R7" s="70" t="s">
        <v>64</v>
      </c>
      <c r="S7" s="70"/>
      <c r="T7" s="70"/>
      <c r="U7" s="70"/>
      <c r="V7" s="70"/>
      <c r="W7" s="70"/>
      <c r="X7" s="70"/>
      <c r="Y7" s="70"/>
      <c r="Z7" s="70"/>
      <c r="AA7" s="71" t="s">
        <v>69</v>
      </c>
      <c r="AB7" s="71" t="s">
        <v>58</v>
      </c>
      <c r="AC7" s="72" t="s">
        <v>57</v>
      </c>
    </row>
    <row r="8" spans="2:29" ht="13.5" thickBot="1">
      <c r="B8" s="73" t="s">
        <v>1</v>
      </c>
      <c r="C8" s="74" t="s">
        <v>0</v>
      </c>
      <c r="D8" s="84" t="s">
        <v>111</v>
      </c>
      <c r="E8" s="85" t="s">
        <v>136</v>
      </c>
      <c r="F8" s="84" t="s">
        <v>182</v>
      </c>
      <c r="G8" s="87" t="s">
        <v>192</v>
      </c>
      <c r="H8" s="85" t="s">
        <v>203</v>
      </c>
      <c r="I8" s="104"/>
      <c r="J8" s="89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91"/>
      <c r="AB8" s="86" t="s">
        <v>235</v>
      </c>
      <c r="AC8" s="88"/>
    </row>
    <row r="9" spans="2:29" ht="12.75">
      <c r="B9" s="20">
        <v>1</v>
      </c>
      <c r="C9" s="18" t="s">
        <v>82</v>
      </c>
      <c r="D9" s="65"/>
      <c r="E9" s="56"/>
      <c r="F9" s="65">
        <v>100</v>
      </c>
      <c r="G9" s="79">
        <v>73</v>
      </c>
      <c r="H9" s="56">
        <v>83</v>
      </c>
      <c r="I9" s="105"/>
      <c r="J9" s="52"/>
      <c r="K9" s="53">
        <f aca="true" t="shared" si="0" ref="K9:K40">COUNT(D9:J9)</f>
        <v>3</v>
      </c>
      <c r="L9" s="53">
        <f aca="true" t="shared" si="1" ref="L9:L40">LARGE(D9:J9,1)</f>
        <v>100</v>
      </c>
      <c r="M9" s="53" t="str">
        <f aca="true" t="shared" si="2" ref="M9:M40">IF(K9&gt;0,"ja","nei")</f>
        <v>ja</v>
      </c>
      <c r="N9" s="53">
        <f aca="true" t="shared" si="3" ref="N9:N40">IF(M9="ja",L9,0)</f>
        <v>100</v>
      </c>
      <c r="O9" s="53">
        <f aca="true" t="shared" si="4" ref="O9:O40">LARGE(D9:J9,2)</f>
        <v>83</v>
      </c>
      <c r="P9" s="53" t="str">
        <f aca="true" t="shared" si="5" ref="P9:P40">IF(K9&gt;1,"ja","nei")</f>
        <v>ja</v>
      </c>
      <c r="Q9" s="53">
        <f aca="true" t="shared" si="6" ref="Q9:Q40">IF(P9="ja",O9,0)</f>
        <v>83</v>
      </c>
      <c r="R9" s="53">
        <f aca="true" t="shared" si="7" ref="R9:R40">LARGE(D9:J9,3)</f>
        <v>73</v>
      </c>
      <c r="S9" s="53" t="str">
        <f aca="true" t="shared" si="8" ref="S9:S40">IF(K9&gt;2,"ja","nei")</f>
        <v>ja</v>
      </c>
      <c r="T9" s="53">
        <f aca="true" t="shared" si="9" ref="T9:T40">IF(S9="ja",R9,0)</f>
        <v>73</v>
      </c>
      <c r="U9" s="53"/>
      <c r="V9" s="53"/>
      <c r="W9" s="53"/>
      <c r="X9" s="53"/>
      <c r="Y9" s="53"/>
      <c r="Z9" s="53"/>
      <c r="AA9" s="77">
        <f aca="true" t="shared" si="10" ref="AA9:AA40">SUM(N9+Q9+T9)</f>
        <v>256</v>
      </c>
      <c r="AB9" s="106">
        <v>75</v>
      </c>
      <c r="AC9" s="59">
        <f aca="true" t="shared" si="11" ref="AC9:AC40">AA9+AB9</f>
        <v>331</v>
      </c>
    </row>
    <row r="10" spans="2:29" ht="12.75">
      <c r="B10" s="27">
        <v>2</v>
      </c>
      <c r="C10" s="22" t="s">
        <v>3</v>
      </c>
      <c r="D10" s="66"/>
      <c r="E10" s="57">
        <v>73</v>
      </c>
      <c r="F10" s="66"/>
      <c r="G10" s="80">
        <v>100</v>
      </c>
      <c r="H10" s="57">
        <v>100</v>
      </c>
      <c r="I10" s="105"/>
      <c r="J10" s="52"/>
      <c r="K10" s="53">
        <f t="shared" si="0"/>
        <v>3</v>
      </c>
      <c r="L10" s="53">
        <f t="shared" si="1"/>
        <v>100</v>
      </c>
      <c r="M10" s="53" t="str">
        <f t="shared" si="2"/>
        <v>ja</v>
      </c>
      <c r="N10" s="53">
        <f t="shared" si="3"/>
        <v>100</v>
      </c>
      <c r="O10" s="53">
        <f t="shared" si="4"/>
        <v>100</v>
      </c>
      <c r="P10" s="53" t="str">
        <f t="shared" si="5"/>
        <v>ja</v>
      </c>
      <c r="Q10" s="53">
        <f t="shared" si="6"/>
        <v>100</v>
      </c>
      <c r="R10" s="53">
        <f t="shared" si="7"/>
        <v>73</v>
      </c>
      <c r="S10" s="53" t="str">
        <f t="shared" si="8"/>
        <v>ja</v>
      </c>
      <c r="T10" s="53">
        <f t="shared" si="9"/>
        <v>73</v>
      </c>
      <c r="U10" s="53"/>
      <c r="V10" s="53"/>
      <c r="W10" s="53"/>
      <c r="X10" s="53"/>
      <c r="Y10" s="53"/>
      <c r="Z10" s="53"/>
      <c r="AA10" s="57">
        <f t="shared" si="10"/>
        <v>273</v>
      </c>
      <c r="AB10" s="107">
        <v>0</v>
      </c>
      <c r="AC10" s="60">
        <f t="shared" si="11"/>
        <v>273</v>
      </c>
    </row>
    <row r="11" spans="2:29" ht="12.75">
      <c r="B11" s="27">
        <v>3</v>
      </c>
      <c r="C11" s="22" t="s">
        <v>135</v>
      </c>
      <c r="D11" s="66"/>
      <c r="E11" s="57">
        <v>65</v>
      </c>
      <c r="F11" s="66">
        <v>60</v>
      </c>
      <c r="G11" s="80">
        <v>65</v>
      </c>
      <c r="H11" s="57">
        <v>55</v>
      </c>
      <c r="I11" s="105"/>
      <c r="J11" s="52"/>
      <c r="K11" s="53">
        <f t="shared" si="0"/>
        <v>4</v>
      </c>
      <c r="L11" s="53">
        <f t="shared" si="1"/>
        <v>65</v>
      </c>
      <c r="M11" s="53" t="str">
        <f t="shared" si="2"/>
        <v>ja</v>
      </c>
      <c r="N11" s="53">
        <f t="shared" si="3"/>
        <v>65</v>
      </c>
      <c r="O11" s="53">
        <f t="shared" si="4"/>
        <v>65</v>
      </c>
      <c r="P11" s="53" t="str">
        <f t="shared" si="5"/>
        <v>ja</v>
      </c>
      <c r="Q11" s="53">
        <f t="shared" si="6"/>
        <v>65</v>
      </c>
      <c r="R11" s="53">
        <f t="shared" si="7"/>
        <v>60</v>
      </c>
      <c r="S11" s="53" t="str">
        <f t="shared" si="8"/>
        <v>ja</v>
      </c>
      <c r="T11" s="53">
        <f t="shared" si="9"/>
        <v>60</v>
      </c>
      <c r="U11" s="53"/>
      <c r="V11" s="53"/>
      <c r="W11" s="53"/>
      <c r="X11" s="53"/>
      <c r="Y11" s="53"/>
      <c r="Z11" s="53"/>
      <c r="AA11" s="57">
        <f t="shared" si="10"/>
        <v>190</v>
      </c>
      <c r="AB11" s="107">
        <v>67</v>
      </c>
      <c r="AC11" s="60">
        <f t="shared" si="11"/>
        <v>257</v>
      </c>
    </row>
    <row r="12" spans="2:29" ht="12.75">
      <c r="B12" s="27">
        <v>4</v>
      </c>
      <c r="C12" s="22" t="s">
        <v>8</v>
      </c>
      <c r="D12" s="66">
        <v>80</v>
      </c>
      <c r="E12" s="57"/>
      <c r="F12" s="66">
        <v>69</v>
      </c>
      <c r="G12" s="80"/>
      <c r="H12" s="57"/>
      <c r="I12" s="105"/>
      <c r="J12" s="52"/>
      <c r="K12" s="53">
        <f t="shared" si="0"/>
        <v>2</v>
      </c>
      <c r="L12" s="53">
        <f t="shared" si="1"/>
        <v>80</v>
      </c>
      <c r="M12" s="53" t="str">
        <f t="shared" si="2"/>
        <v>ja</v>
      </c>
      <c r="N12" s="53">
        <f t="shared" si="3"/>
        <v>80</v>
      </c>
      <c r="O12" s="53">
        <f t="shared" si="4"/>
        <v>69</v>
      </c>
      <c r="P12" s="53" t="str">
        <f t="shared" si="5"/>
        <v>ja</v>
      </c>
      <c r="Q12" s="53">
        <f t="shared" si="6"/>
        <v>69</v>
      </c>
      <c r="R12" s="53" t="e">
        <f t="shared" si="7"/>
        <v>#NUM!</v>
      </c>
      <c r="S12" s="53" t="str">
        <f t="shared" si="8"/>
        <v>nei</v>
      </c>
      <c r="T12" s="53">
        <f t="shared" si="9"/>
        <v>0</v>
      </c>
      <c r="U12" s="53"/>
      <c r="V12" s="53"/>
      <c r="W12" s="53"/>
      <c r="X12" s="53"/>
      <c r="Y12" s="53"/>
      <c r="Z12" s="53"/>
      <c r="AA12" s="57">
        <f t="shared" si="10"/>
        <v>149</v>
      </c>
      <c r="AB12" s="107">
        <v>100</v>
      </c>
      <c r="AC12" s="60">
        <f t="shared" si="11"/>
        <v>249</v>
      </c>
    </row>
    <row r="13" spans="2:29" ht="12.75">
      <c r="B13" s="27">
        <v>5</v>
      </c>
      <c r="C13" s="22" t="s">
        <v>16</v>
      </c>
      <c r="D13" s="66">
        <v>60</v>
      </c>
      <c r="E13" s="57">
        <v>56</v>
      </c>
      <c r="F13" s="66"/>
      <c r="G13" s="80">
        <v>57</v>
      </c>
      <c r="H13" s="57">
        <v>59</v>
      </c>
      <c r="I13" s="105"/>
      <c r="J13" s="52"/>
      <c r="K13" s="53">
        <f t="shared" si="0"/>
        <v>4</v>
      </c>
      <c r="L13" s="53">
        <f t="shared" si="1"/>
        <v>60</v>
      </c>
      <c r="M13" s="53" t="str">
        <f t="shared" si="2"/>
        <v>ja</v>
      </c>
      <c r="N13" s="53">
        <f t="shared" si="3"/>
        <v>60</v>
      </c>
      <c r="O13" s="53">
        <f t="shared" si="4"/>
        <v>59</v>
      </c>
      <c r="P13" s="53" t="str">
        <f t="shared" si="5"/>
        <v>ja</v>
      </c>
      <c r="Q13" s="53">
        <f t="shared" si="6"/>
        <v>59</v>
      </c>
      <c r="R13" s="53">
        <f t="shared" si="7"/>
        <v>57</v>
      </c>
      <c r="S13" s="53" t="str">
        <f t="shared" si="8"/>
        <v>ja</v>
      </c>
      <c r="T13" s="53">
        <f t="shared" si="9"/>
        <v>57</v>
      </c>
      <c r="U13" s="53"/>
      <c r="V13" s="53"/>
      <c r="W13" s="53"/>
      <c r="X13" s="53"/>
      <c r="Y13" s="53"/>
      <c r="Z13" s="53"/>
      <c r="AA13" s="57">
        <f t="shared" si="10"/>
        <v>176</v>
      </c>
      <c r="AB13" s="107">
        <v>48</v>
      </c>
      <c r="AC13" s="60">
        <f t="shared" si="11"/>
        <v>224</v>
      </c>
    </row>
    <row r="14" spans="2:29" ht="12.75">
      <c r="B14" s="27">
        <v>6</v>
      </c>
      <c r="C14" s="22" t="s">
        <v>15</v>
      </c>
      <c r="D14" s="66">
        <v>70</v>
      </c>
      <c r="E14" s="57">
        <v>61</v>
      </c>
      <c r="F14" s="66">
        <v>63</v>
      </c>
      <c r="G14" s="80"/>
      <c r="H14" s="57">
        <v>63</v>
      </c>
      <c r="I14" s="105"/>
      <c r="J14" s="52"/>
      <c r="K14" s="53">
        <f t="shared" si="0"/>
        <v>4</v>
      </c>
      <c r="L14" s="53">
        <f t="shared" si="1"/>
        <v>70</v>
      </c>
      <c r="M14" s="53" t="str">
        <f t="shared" si="2"/>
        <v>ja</v>
      </c>
      <c r="N14" s="53">
        <f t="shared" si="3"/>
        <v>70</v>
      </c>
      <c r="O14" s="53">
        <f t="shared" si="4"/>
        <v>63</v>
      </c>
      <c r="P14" s="53" t="str">
        <f t="shared" si="5"/>
        <v>ja</v>
      </c>
      <c r="Q14" s="53">
        <f t="shared" si="6"/>
        <v>63</v>
      </c>
      <c r="R14" s="53">
        <f t="shared" si="7"/>
        <v>63</v>
      </c>
      <c r="S14" s="53" t="str">
        <f t="shared" si="8"/>
        <v>ja</v>
      </c>
      <c r="T14" s="53">
        <f t="shared" si="9"/>
        <v>63</v>
      </c>
      <c r="U14" s="53"/>
      <c r="V14" s="53"/>
      <c r="W14" s="53"/>
      <c r="X14" s="53"/>
      <c r="Y14" s="53"/>
      <c r="Z14" s="53"/>
      <c r="AA14" s="57">
        <f t="shared" si="10"/>
        <v>196</v>
      </c>
      <c r="AB14" s="107"/>
      <c r="AC14" s="60">
        <f t="shared" si="11"/>
        <v>196</v>
      </c>
    </row>
    <row r="15" spans="2:29" ht="12.75">
      <c r="B15" s="27">
        <v>7</v>
      </c>
      <c r="C15" s="99" t="s">
        <v>11</v>
      </c>
      <c r="D15" s="66">
        <v>100</v>
      </c>
      <c r="E15" s="57">
        <v>87</v>
      </c>
      <c r="F15" s="66"/>
      <c r="G15" s="80"/>
      <c r="H15" s="57"/>
      <c r="I15" s="105"/>
      <c r="J15" s="52"/>
      <c r="K15" s="53">
        <f t="shared" si="0"/>
        <v>2</v>
      </c>
      <c r="L15" s="53">
        <f t="shared" si="1"/>
        <v>100</v>
      </c>
      <c r="M15" s="53" t="str">
        <f t="shared" si="2"/>
        <v>ja</v>
      </c>
      <c r="N15" s="53">
        <f t="shared" si="3"/>
        <v>100</v>
      </c>
      <c r="O15" s="53">
        <f t="shared" si="4"/>
        <v>87</v>
      </c>
      <c r="P15" s="53" t="str">
        <f t="shared" si="5"/>
        <v>ja</v>
      </c>
      <c r="Q15" s="53">
        <f t="shared" si="6"/>
        <v>87</v>
      </c>
      <c r="R15" s="53" t="e">
        <f t="shared" si="7"/>
        <v>#NUM!</v>
      </c>
      <c r="S15" s="53" t="str">
        <f t="shared" si="8"/>
        <v>nei</v>
      </c>
      <c r="T15" s="53">
        <f t="shared" si="9"/>
        <v>0</v>
      </c>
      <c r="U15" s="53"/>
      <c r="V15" s="53"/>
      <c r="W15" s="53"/>
      <c r="X15" s="53"/>
      <c r="Y15" s="53"/>
      <c r="Z15" s="53"/>
      <c r="AA15" s="57">
        <f t="shared" si="10"/>
        <v>187</v>
      </c>
      <c r="AB15" s="107"/>
      <c r="AC15" s="60">
        <f t="shared" si="11"/>
        <v>187</v>
      </c>
    </row>
    <row r="16" spans="2:29" ht="12.75">
      <c r="B16" s="27">
        <v>8</v>
      </c>
      <c r="C16" s="122" t="s">
        <v>87</v>
      </c>
      <c r="D16" s="66">
        <v>46</v>
      </c>
      <c r="E16" s="57"/>
      <c r="F16" s="66">
        <v>53</v>
      </c>
      <c r="G16" s="80">
        <v>37</v>
      </c>
      <c r="H16" s="57">
        <v>51</v>
      </c>
      <c r="I16" s="105"/>
      <c r="J16" s="52"/>
      <c r="K16" s="53">
        <f t="shared" si="0"/>
        <v>4</v>
      </c>
      <c r="L16" s="53">
        <f t="shared" si="1"/>
        <v>53</v>
      </c>
      <c r="M16" s="53" t="str">
        <f t="shared" si="2"/>
        <v>ja</v>
      </c>
      <c r="N16" s="53">
        <f t="shared" si="3"/>
        <v>53</v>
      </c>
      <c r="O16" s="53">
        <f t="shared" si="4"/>
        <v>51</v>
      </c>
      <c r="P16" s="53" t="str">
        <f t="shared" si="5"/>
        <v>ja</v>
      </c>
      <c r="Q16" s="53">
        <f t="shared" si="6"/>
        <v>51</v>
      </c>
      <c r="R16" s="53">
        <f t="shared" si="7"/>
        <v>46</v>
      </c>
      <c r="S16" s="53" t="str">
        <f t="shared" si="8"/>
        <v>ja</v>
      </c>
      <c r="T16" s="53">
        <f t="shared" si="9"/>
        <v>46</v>
      </c>
      <c r="U16" s="53"/>
      <c r="V16" s="53"/>
      <c r="W16" s="53"/>
      <c r="X16" s="53"/>
      <c r="Y16" s="53"/>
      <c r="Z16" s="53"/>
      <c r="AA16" s="57">
        <f t="shared" si="10"/>
        <v>150</v>
      </c>
      <c r="AB16" s="107">
        <v>26</v>
      </c>
      <c r="AC16" s="60">
        <f t="shared" si="11"/>
        <v>176</v>
      </c>
    </row>
    <row r="17" spans="2:29" ht="12.75">
      <c r="B17" s="27">
        <v>9</v>
      </c>
      <c r="C17" s="22" t="s">
        <v>88</v>
      </c>
      <c r="D17" s="66"/>
      <c r="E17" s="57">
        <v>45</v>
      </c>
      <c r="F17" s="66">
        <v>43</v>
      </c>
      <c r="G17" s="80">
        <v>29</v>
      </c>
      <c r="H17" s="57">
        <v>53</v>
      </c>
      <c r="I17" s="105"/>
      <c r="J17" s="52"/>
      <c r="K17" s="53">
        <f t="shared" si="0"/>
        <v>4</v>
      </c>
      <c r="L17" s="53">
        <f t="shared" si="1"/>
        <v>53</v>
      </c>
      <c r="M17" s="53" t="str">
        <f t="shared" si="2"/>
        <v>ja</v>
      </c>
      <c r="N17" s="53">
        <f t="shared" si="3"/>
        <v>53</v>
      </c>
      <c r="O17" s="53">
        <f t="shared" si="4"/>
        <v>45</v>
      </c>
      <c r="P17" s="53" t="str">
        <f t="shared" si="5"/>
        <v>ja</v>
      </c>
      <c r="Q17" s="53">
        <f t="shared" si="6"/>
        <v>45</v>
      </c>
      <c r="R17" s="53">
        <f t="shared" si="7"/>
        <v>43</v>
      </c>
      <c r="S17" s="53" t="str">
        <f t="shared" si="8"/>
        <v>ja</v>
      </c>
      <c r="T17" s="53">
        <f t="shared" si="9"/>
        <v>43</v>
      </c>
      <c r="U17" s="53"/>
      <c r="V17" s="53"/>
      <c r="W17" s="53"/>
      <c r="X17" s="53"/>
      <c r="Y17" s="53"/>
      <c r="Z17" s="53"/>
      <c r="AA17" s="57">
        <f t="shared" si="10"/>
        <v>141</v>
      </c>
      <c r="AB17" s="107">
        <v>33</v>
      </c>
      <c r="AC17" s="60">
        <f t="shared" si="11"/>
        <v>174</v>
      </c>
    </row>
    <row r="18" spans="2:29" ht="12.75">
      <c r="B18" s="27">
        <v>10</v>
      </c>
      <c r="C18" s="22" t="s">
        <v>134</v>
      </c>
      <c r="D18" s="66"/>
      <c r="E18" s="57">
        <v>100</v>
      </c>
      <c r="F18" s="66"/>
      <c r="G18" s="80"/>
      <c r="H18" s="57"/>
      <c r="I18" s="105"/>
      <c r="J18" s="52"/>
      <c r="K18" s="53">
        <f t="shared" si="0"/>
        <v>1</v>
      </c>
      <c r="L18" s="53">
        <f t="shared" si="1"/>
        <v>100</v>
      </c>
      <c r="M18" s="53" t="str">
        <f t="shared" si="2"/>
        <v>ja</v>
      </c>
      <c r="N18" s="53">
        <f t="shared" si="3"/>
        <v>100</v>
      </c>
      <c r="O18" s="53" t="e">
        <f t="shared" si="4"/>
        <v>#NUM!</v>
      </c>
      <c r="P18" s="53" t="str">
        <f t="shared" si="5"/>
        <v>nei</v>
      </c>
      <c r="Q18" s="53">
        <f t="shared" si="6"/>
        <v>0</v>
      </c>
      <c r="R18" s="53" t="e">
        <f t="shared" si="7"/>
        <v>#NUM!</v>
      </c>
      <c r="S18" s="53" t="str">
        <f t="shared" si="8"/>
        <v>nei</v>
      </c>
      <c r="T18" s="53">
        <f t="shared" si="9"/>
        <v>0</v>
      </c>
      <c r="U18" s="53"/>
      <c r="V18" s="53"/>
      <c r="W18" s="53"/>
      <c r="X18" s="53"/>
      <c r="Y18" s="53"/>
      <c r="Z18" s="53"/>
      <c r="AA18" s="57">
        <f t="shared" si="10"/>
        <v>100</v>
      </c>
      <c r="AB18" s="107">
        <v>60</v>
      </c>
      <c r="AC18" s="60">
        <f t="shared" si="11"/>
        <v>160</v>
      </c>
    </row>
    <row r="19" spans="2:29" ht="12.75">
      <c r="B19" s="27">
        <v>11</v>
      </c>
      <c r="C19" s="122" t="s">
        <v>176</v>
      </c>
      <c r="D19" s="66"/>
      <c r="E19" s="57"/>
      <c r="F19" s="66">
        <v>75</v>
      </c>
      <c r="G19" s="80"/>
      <c r="H19" s="57">
        <v>69</v>
      </c>
      <c r="I19" s="105"/>
      <c r="J19" s="52"/>
      <c r="K19" s="53">
        <f t="shared" si="0"/>
        <v>2</v>
      </c>
      <c r="L19" s="53">
        <f t="shared" si="1"/>
        <v>75</v>
      </c>
      <c r="M19" s="53" t="str">
        <f t="shared" si="2"/>
        <v>ja</v>
      </c>
      <c r="N19" s="53">
        <f t="shared" si="3"/>
        <v>75</v>
      </c>
      <c r="O19" s="53">
        <f t="shared" si="4"/>
        <v>69</v>
      </c>
      <c r="P19" s="53" t="str">
        <f t="shared" si="5"/>
        <v>ja</v>
      </c>
      <c r="Q19" s="53">
        <f t="shared" si="6"/>
        <v>69</v>
      </c>
      <c r="R19" s="53" t="e">
        <f t="shared" si="7"/>
        <v>#NUM!</v>
      </c>
      <c r="S19" s="53" t="str">
        <f t="shared" si="8"/>
        <v>nei</v>
      </c>
      <c r="T19" s="53">
        <f t="shared" si="9"/>
        <v>0</v>
      </c>
      <c r="U19" s="53"/>
      <c r="V19" s="53"/>
      <c r="W19" s="53"/>
      <c r="X19" s="53"/>
      <c r="Y19" s="53"/>
      <c r="Z19" s="53"/>
      <c r="AA19" s="57">
        <f t="shared" si="10"/>
        <v>144</v>
      </c>
      <c r="AB19" s="107"/>
      <c r="AC19" s="60">
        <f t="shared" si="11"/>
        <v>144</v>
      </c>
    </row>
    <row r="20" spans="2:29" ht="12.75">
      <c r="B20" s="27">
        <v>12</v>
      </c>
      <c r="C20" s="22" t="s">
        <v>90</v>
      </c>
      <c r="D20" s="66"/>
      <c r="E20" s="57">
        <v>68</v>
      </c>
      <c r="F20" s="66"/>
      <c r="G20" s="80"/>
      <c r="H20" s="57"/>
      <c r="I20" s="105"/>
      <c r="J20" s="52"/>
      <c r="K20" s="53">
        <f t="shared" si="0"/>
        <v>1</v>
      </c>
      <c r="L20" s="53">
        <f t="shared" si="1"/>
        <v>68</v>
      </c>
      <c r="M20" s="53" t="str">
        <f t="shared" si="2"/>
        <v>ja</v>
      </c>
      <c r="N20" s="53">
        <f t="shared" si="3"/>
        <v>68</v>
      </c>
      <c r="O20" s="53" t="e">
        <f t="shared" si="4"/>
        <v>#NUM!</v>
      </c>
      <c r="P20" s="53" t="str">
        <f t="shared" si="5"/>
        <v>nei</v>
      </c>
      <c r="Q20" s="53">
        <f t="shared" si="6"/>
        <v>0</v>
      </c>
      <c r="R20" s="53" t="e">
        <f t="shared" si="7"/>
        <v>#NUM!</v>
      </c>
      <c r="S20" s="53" t="str">
        <f t="shared" si="8"/>
        <v>nei</v>
      </c>
      <c r="T20" s="53">
        <f t="shared" si="9"/>
        <v>0</v>
      </c>
      <c r="U20" s="53"/>
      <c r="V20" s="53"/>
      <c r="W20" s="53"/>
      <c r="X20" s="53"/>
      <c r="Y20" s="53"/>
      <c r="Z20" s="53"/>
      <c r="AA20" s="57">
        <f t="shared" si="10"/>
        <v>68</v>
      </c>
      <c r="AB20" s="107">
        <v>56</v>
      </c>
      <c r="AC20" s="60">
        <f t="shared" si="11"/>
        <v>124</v>
      </c>
    </row>
    <row r="21" spans="2:29" ht="12.75">
      <c r="B21" s="27">
        <v>13</v>
      </c>
      <c r="C21" s="22" t="s">
        <v>32</v>
      </c>
      <c r="D21" s="66"/>
      <c r="E21" s="57"/>
      <c r="F21" s="66"/>
      <c r="G21" s="80">
        <v>60</v>
      </c>
      <c r="H21" s="57"/>
      <c r="I21" s="105"/>
      <c r="J21" s="52"/>
      <c r="K21" s="53">
        <f t="shared" si="0"/>
        <v>1</v>
      </c>
      <c r="L21" s="53">
        <f t="shared" si="1"/>
        <v>60</v>
      </c>
      <c r="M21" s="53" t="str">
        <f t="shared" si="2"/>
        <v>ja</v>
      </c>
      <c r="N21" s="53">
        <f t="shared" si="3"/>
        <v>60</v>
      </c>
      <c r="O21" s="53" t="e">
        <f t="shared" si="4"/>
        <v>#NUM!</v>
      </c>
      <c r="P21" s="53" t="str">
        <f t="shared" si="5"/>
        <v>nei</v>
      </c>
      <c r="Q21" s="53">
        <f t="shared" si="6"/>
        <v>0</v>
      </c>
      <c r="R21" s="53" t="e">
        <f t="shared" si="7"/>
        <v>#NUM!</v>
      </c>
      <c r="S21" s="53" t="str">
        <f t="shared" si="8"/>
        <v>nei</v>
      </c>
      <c r="T21" s="53">
        <f t="shared" si="9"/>
        <v>0</v>
      </c>
      <c r="U21" s="53"/>
      <c r="V21" s="53"/>
      <c r="W21" s="53"/>
      <c r="X21" s="53"/>
      <c r="Y21" s="53"/>
      <c r="Z21" s="53"/>
      <c r="AA21" s="57">
        <f t="shared" si="10"/>
        <v>60</v>
      </c>
      <c r="AB21" s="107">
        <v>43</v>
      </c>
      <c r="AC21" s="60">
        <f t="shared" si="11"/>
        <v>103</v>
      </c>
    </row>
    <row r="22" spans="2:29" ht="12.75">
      <c r="B22" s="27">
        <v>14</v>
      </c>
      <c r="C22" s="22" t="s">
        <v>4</v>
      </c>
      <c r="D22" s="66"/>
      <c r="E22" s="57"/>
      <c r="F22" s="66"/>
      <c r="G22" s="80">
        <v>87</v>
      </c>
      <c r="H22" s="57"/>
      <c r="I22" s="105"/>
      <c r="J22" s="52"/>
      <c r="K22" s="53">
        <f t="shared" si="0"/>
        <v>1</v>
      </c>
      <c r="L22" s="53">
        <f t="shared" si="1"/>
        <v>87</v>
      </c>
      <c r="M22" s="53" t="str">
        <f t="shared" si="2"/>
        <v>ja</v>
      </c>
      <c r="N22" s="53">
        <f t="shared" si="3"/>
        <v>87</v>
      </c>
      <c r="O22" s="53" t="e">
        <f t="shared" si="4"/>
        <v>#NUM!</v>
      </c>
      <c r="P22" s="53" t="str">
        <f t="shared" si="5"/>
        <v>nei</v>
      </c>
      <c r="Q22" s="53">
        <f t="shared" si="6"/>
        <v>0</v>
      </c>
      <c r="R22" s="53" t="e">
        <f t="shared" si="7"/>
        <v>#NUM!</v>
      </c>
      <c r="S22" s="53" t="str">
        <f t="shared" si="8"/>
        <v>nei</v>
      </c>
      <c r="T22" s="53">
        <f t="shared" si="9"/>
        <v>0</v>
      </c>
      <c r="U22" s="53"/>
      <c r="V22" s="53"/>
      <c r="W22" s="53"/>
      <c r="X22" s="53"/>
      <c r="Y22" s="53"/>
      <c r="Z22" s="53"/>
      <c r="AA22" s="57">
        <f t="shared" si="10"/>
        <v>87</v>
      </c>
      <c r="AB22" s="107"/>
      <c r="AC22" s="60">
        <f t="shared" si="11"/>
        <v>87</v>
      </c>
    </row>
    <row r="23" spans="2:29" ht="12.75">
      <c r="B23" s="27">
        <v>15</v>
      </c>
      <c r="C23" s="22" t="s">
        <v>237</v>
      </c>
      <c r="D23" s="66"/>
      <c r="E23" s="57"/>
      <c r="F23" s="66"/>
      <c r="G23" s="80"/>
      <c r="H23" s="57"/>
      <c r="I23" s="105"/>
      <c r="J23" s="52"/>
      <c r="K23" s="53">
        <f t="shared" si="0"/>
        <v>0</v>
      </c>
      <c r="L23" s="53" t="e">
        <f t="shared" si="1"/>
        <v>#NUM!</v>
      </c>
      <c r="M23" s="53" t="str">
        <f t="shared" si="2"/>
        <v>nei</v>
      </c>
      <c r="N23" s="53">
        <f t="shared" si="3"/>
        <v>0</v>
      </c>
      <c r="O23" s="53" t="e">
        <f t="shared" si="4"/>
        <v>#NUM!</v>
      </c>
      <c r="P23" s="53" t="str">
        <f t="shared" si="5"/>
        <v>nei</v>
      </c>
      <c r="Q23" s="53">
        <f t="shared" si="6"/>
        <v>0</v>
      </c>
      <c r="R23" s="53" t="e">
        <f t="shared" si="7"/>
        <v>#NUM!</v>
      </c>
      <c r="S23" s="53" t="str">
        <f t="shared" si="8"/>
        <v>nei</v>
      </c>
      <c r="T23" s="53">
        <f t="shared" si="9"/>
        <v>0</v>
      </c>
      <c r="U23" s="53"/>
      <c r="V23" s="53"/>
      <c r="W23" s="53"/>
      <c r="X23" s="53"/>
      <c r="Y23" s="53"/>
      <c r="Z23" s="53"/>
      <c r="AA23" s="57">
        <f t="shared" si="10"/>
        <v>0</v>
      </c>
      <c r="AB23" s="107">
        <v>84</v>
      </c>
      <c r="AC23" s="60">
        <f t="shared" si="11"/>
        <v>84</v>
      </c>
    </row>
    <row r="24" spans="2:29" ht="12.75">
      <c r="B24" s="27">
        <v>16</v>
      </c>
      <c r="C24" s="22" t="s">
        <v>17</v>
      </c>
      <c r="D24" s="66">
        <v>37</v>
      </c>
      <c r="E24" s="57">
        <v>43</v>
      </c>
      <c r="F24" s="66"/>
      <c r="G24" s="80">
        <v>0</v>
      </c>
      <c r="H24" s="57"/>
      <c r="I24" s="105"/>
      <c r="J24" s="52"/>
      <c r="K24" s="53">
        <f t="shared" si="0"/>
        <v>3</v>
      </c>
      <c r="L24" s="53">
        <f t="shared" si="1"/>
        <v>43</v>
      </c>
      <c r="M24" s="53" t="str">
        <f t="shared" si="2"/>
        <v>ja</v>
      </c>
      <c r="N24" s="53">
        <f t="shared" si="3"/>
        <v>43</v>
      </c>
      <c r="O24" s="53">
        <f t="shared" si="4"/>
        <v>37</v>
      </c>
      <c r="P24" s="53" t="str">
        <f t="shared" si="5"/>
        <v>ja</v>
      </c>
      <c r="Q24" s="53">
        <f t="shared" si="6"/>
        <v>37</v>
      </c>
      <c r="R24" s="53">
        <f t="shared" si="7"/>
        <v>0</v>
      </c>
      <c r="S24" s="53" t="str">
        <f t="shared" si="8"/>
        <v>ja</v>
      </c>
      <c r="T24" s="53">
        <f t="shared" si="9"/>
        <v>0</v>
      </c>
      <c r="U24" s="53"/>
      <c r="V24" s="53"/>
      <c r="W24" s="53"/>
      <c r="X24" s="53"/>
      <c r="Y24" s="53"/>
      <c r="Z24" s="53"/>
      <c r="AA24" s="57">
        <f t="shared" si="10"/>
        <v>80</v>
      </c>
      <c r="AB24" s="107"/>
      <c r="AC24" s="60">
        <f t="shared" si="11"/>
        <v>80</v>
      </c>
    </row>
    <row r="25" spans="2:29" ht="12.75">
      <c r="B25" s="27">
        <v>17</v>
      </c>
      <c r="C25" s="122" t="s">
        <v>177</v>
      </c>
      <c r="D25" s="66"/>
      <c r="E25" s="57"/>
      <c r="F25" s="66">
        <v>50</v>
      </c>
      <c r="G25" s="80"/>
      <c r="H25" s="57"/>
      <c r="I25" s="105"/>
      <c r="J25" s="52"/>
      <c r="K25" s="53">
        <f t="shared" si="0"/>
        <v>1</v>
      </c>
      <c r="L25" s="53">
        <f t="shared" si="1"/>
        <v>50</v>
      </c>
      <c r="M25" s="53" t="str">
        <f t="shared" si="2"/>
        <v>ja</v>
      </c>
      <c r="N25" s="53">
        <f t="shared" si="3"/>
        <v>50</v>
      </c>
      <c r="O25" s="53" t="e">
        <f t="shared" si="4"/>
        <v>#NUM!</v>
      </c>
      <c r="P25" s="53" t="str">
        <f t="shared" si="5"/>
        <v>nei</v>
      </c>
      <c r="Q25" s="53">
        <f t="shared" si="6"/>
        <v>0</v>
      </c>
      <c r="R25" s="53" t="e">
        <f t="shared" si="7"/>
        <v>#NUM!</v>
      </c>
      <c r="S25" s="53" t="str">
        <f t="shared" si="8"/>
        <v>nei</v>
      </c>
      <c r="T25" s="53">
        <f t="shared" si="9"/>
        <v>0</v>
      </c>
      <c r="U25" s="53"/>
      <c r="V25" s="53"/>
      <c r="W25" s="53"/>
      <c r="X25" s="53"/>
      <c r="Y25" s="53"/>
      <c r="Z25" s="53"/>
      <c r="AA25" s="57">
        <f t="shared" si="10"/>
        <v>50</v>
      </c>
      <c r="AB25" s="107">
        <v>29</v>
      </c>
      <c r="AC25" s="60">
        <f t="shared" si="11"/>
        <v>79</v>
      </c>
    </row>
    <row r="26" spans="2:29" ht="12.75">
      <c r="B26" s="27">
        <v>18</v>
      </c>
      <c r="C26" s="22" t="s">
        <v>14</v>
      </c>
      <c r="D26" s="66"/>
      <c r="E26" s="57"/>
      <c r="F26" s="66"/>
      <c r="G26" s="80">
        <v>44</v>
      </c>
      <c r="H26" s="57">
        <v>34</v>
      </c>
      <c r="I26" s="105"/>
      <c r="J26" s="52"/>
      <c r="K26" s="53">
        <f t="shared" si="0"/>
        <v>2</v>
      </c>
      <c r="L26" s="53">
        <f t="shared" si="1"/>
        <v>44</v>
      </c>
      <c r="M26" s="53" t="str">
        <f t="shared" si="2"/>
        <v>ja</v>
      </c>
      <c r="N26" s="53">
        <f t="shared" si="3"/>
        <v>44</v>
      </c>
      <c r="O26" s="53">
        <f t="shared" si="4"/>
        <v>34</v>
      </c>
      <c r="P26" s="53" t="str">
        <f t="shared" si="5"/>
        <v>ja</v>
      </c>
      <c r="Q26" s="53">
        <f t="shared" si="6"/>
        <v>34</v>
      </c>
      <c r="R26" s="53" t="e">
        <f t="shared" si="7"/>
        <v>#NUM!</v>
      </c>
      <c r="S26" s="53" t="str">
        <f t="shared" si="8"/>
        <v>nei</v>
      </c>
      <c r="T26" s="53">
        <f t="shared" si="9"/>
        <v>0</v>
      </c>
      <c r="U26" s="53"/>
      <c r="V26" s="53"/>
      <c r="W26" s="53"/>
      <c r="X26" s="53"/>
      <c r="Y26" s="53"/>
      <c r="Z26" s="53"/>
      <c r="AA26" s="57">
        <f t="shared" si="10"/>
        <v>78</v>
      </c>
      <c r="AB26" s="107"/>
      <c r="AC26" s="60">
        <f t="shared" si="11"/>
        <v>78</v>
      </c>
    </row>
    <row r="27" spans="2:29" ht="12.75">
      <c r="B27" s="27">
        <v>19</v>
      </c>
      <c r="C27" s="22" t="s">
        <v>12</v>
      </c>
      <c r="D27" s="66"/>
      <c r="E27" s="57"/>
      <c r="F27" s="66"/>
      <c r="G27" s="80"/>
      <c r="H27" s="57">
        <v>73</v>
      </c>
      <c r="I27" s="105"/>
      <c r="J27" s="52"/>
      <c r="K27" s="53">
        <f t="shared" si="0"/>
        <v>1</v>
      </c>
      <c r="L27" s="53">
        <f t="shared" si="1"/>
        <v>73</v>
      </c>
      <c r="M27" s="53" t="str">
        <f t="shared" si="2"/>
        <v>ja</v>
      </c>
      <c r="N27" s="53">
        <f t="shared" si="3"/>
        <v>73</v>
      </c>
      <c r="O27" s="53" t="e">
        <f t="shared" si="4"/>
        <v>#NUM!</v>
      </c>
      <c r="P27" s="53" t="str">
        <f t="shared" si="5"/>
        <v>nei</v>
      </c>
      <c r="Q27" s="53">
        <f t="shared" si="6"/>
        <v>0</v>
      </c>
      <c r="R27" s="53" t="e">
        <f t="shared" si="7"/>
        <v>#NUM!</v>
      </c>
      <c r="S27" s="53" t="str">
        <f t="shared" si="8"/>
        <v>nei</v>
      </c>
      <c r="T27" s="53">
        <f t="shared" si="9"/>
        <v>0</v>
      </c>
      <c r="U27" s="53"/>
      <c r="V27" s="53"/>
      <c r="W27" s="53"/>
      <c r="X27" s="53"/>
      <c r="Y27" s="53"/>
      <c r="Z27" s="53"/>
      <c r="AA27" s="57">
        <f t="shared" si="10"/>
        <v>73</v>
      </c>
      <c r="AB27" s="107"/>
      <c r="AC27" s="60">
        <f t="shared" si="11"/>
        <v>73</v>
      </c>
    </row>
    <row r="28" spans="2:29" ht="12.75">
      <c r="B28" s="27">
        <v>20</v>
      </c>
      <c r="C28" s="122" t="s">
        <v>179</v>
      </c>
      <c r="D28" s="66"/>
      <c r="E28" s="57"/>
      <c r="F28" s="66">
        <v>42</v>
      </c>
      <c r="G28" s="80"/>
      <c r="H28" s="57"/>
      <c r="I28" s="105"/>
      <c r="J28" s="52"/>
      <c r="K28" s="53">
        <f t="shared" si="0"/>
        <v>1</v>
      </c>
      <c r="L28" s="53">
        <f t="shared" si="1"/>
        <v>42</v>
      </c>
      <c r="M28" s="53" t="str">
        <f t="shared" si="2"/>
        <v>ja</v>
      </c>
      <c r="N28" s="53">
        <f t="shared" si="3"/>
        <v>42</v>
      </c>
      <c r="O28" s="53" t="e">
        <f t="shared" si="4"/>
        <v>#NUM!</v>
      </c>
      <c r="P28" s="53" t="str">
        <f t="shared" si="5"/>
        <v>nei</v>
      </c>
      <c r="Q28" s="53">
        <f t="shared" si="6"/>
        <v>0</v>
      </c>
      <c r="R28" s="53" t="e">
        <f t="shared" si="7"/>
        <v>#NUM!</v>
      </c>
      <c r="S28" s="53" t="str">
        <f t="shared" si="8"/>
        <v>nei</v>
      </c>
      <c r="T28" s="53">
        <f t="shared" si="9"/>
        <v>0</v>
      </c>
      <c r="U28" s="53"/>
      <c r="V28" s="53"/>
      <c r="W28" s="53"/>
      <c r="X28" s="53"/>
      <c r="Y28" s="53"/>
      <c r="Z28" s="53"/>
      <c r="AA28" s="57">
        <f t="shared" si="10"/>
        <v>42</v>
      </c>
      <c r="AB28" s="107">
        <v>28</v>
      </c>
      <c r="AC28" s="60">
        <f t="shared" si="11"/>
        <v>70</v>
      </c>
    </row>
    <row r="29" spans="2:29" ht="12.75">
      <c r="B29" s="27">
        <v>21</v>
      </c>
      <c r="C29" s="22" t="s">
        <v>216</v>
      </c>
      <c r="D29" s="66"/>
      <c r="E29" s="57"/>
      <c r="F29" s="66"/>
      <c r="G29" s="80"/>
      <c r="H29" s="57"/>
      <c r="I29" s="105"/>
      <c r="J29" s="52"/>
      <c r="K29" s="53">
        <f t="shared" si="0"/>
        <v>0</v>
      </c>
      <c r="L29" s="53" t="e">
        <f t="shared" si="1"/>
        <v>#NUM!</v>
      </c>
      <c r="M29" s="53" t="str">
        <f t="shared" si="2"/>
        <v>nei</v>
      </c>
      <c r="N29" s="53">
        <f t="shared" si="3"/>
        <v>0</v>
      </c>
      <c r="O29" s="53" t="e">
        <f t="shared" si="4"/>
        <v>#NUM!</v>
      </c>
      <c r="P29" s="53" t="str">
        <f t="shared" si="5"/>
        <v>nei</v>
      </c>
      <c r="Q29" s="53">
        <f t="shared" si="6"/>
        <v>0</v>
      </c>
      <c r="R29" s="53" t="e">
        <f t="shared" si="7"/>
        <v>#NUM!</v>
      </c>
      <c r="S29" s="53" t="str">
        <f t="shared" si="8"/>
        <v>nei</v>
      </c>
      <c r="T29" s="53">
        <f t="shared" si="9"/>
        <v>0</v>
      </c>
      <c r="U29" s="53"/>
      <c r="V29" s="53"/>
      <c r="W29" s="53"/>
      <c r="X29" s="53"/>
      <c r="Y29" s="53"/>
      <c r="Z29" s="53"/>
      <c r="AA29" s="57">
        <f t="shared" si="10"/>
        <v>0</v>
      </c>
      <c r="AB29" s="107">
        <v>62</v>
      </c>
      <c r="AC29" s="60">
        <f t="shared" si="11"/>
        <v>62</v>
      </c>
    </row>
    <row r="30" spans="2:29" ht="12.75">
      <c r="B30" s="27">
        <v>22</v>
      </c>
      <c r="C30" s="22" t="s">
        <v>208</v>
      </c>
      <c r="D30" s="66"/>
      <c r="E30" s="57"/>
      <c r="F30" s="66"/>
      <c r="G30" s="80"/>
      <c r="H30" s="57"/>
      <c r="I30" s="105"/>
      <c r="J30" s="52"/>
      <c r="K30" s="53">
        <f t="shared" si="0"/>
        <v>0</v>
      </c>
      <c r="L30" s="53" t="e">
        <f t="shared" si="1"/>
        <v>#NUM!</v>
      </c>
      <c r="M30" s="53" t="str">
        <f t="shared" si="2"/>
        <v>nei</v>
      </c>
      <c r="N30" s="53">
        <f t="shared" si="3"/>
        <v>0</v>
      </c>
      <c r="O30" s="53" t="e">
        <f t="shared" si="4"/>
        <v>#NUM!</v>
      </c>
      <c r="P30" s="53" t="str">
        <f t="shared" si="5"/>
        <v>nei</v>
      </c>
      <c r="Q30" s="53">
        <f t="shared" si="6"/>
        <v>0</v>
      </c>
      <c r="R30" s="53" t="e">
        <f t="shared" si="7"/>
        <v>#NUM!</v>
      </c>
      <c r="S30" s="53" t="str">
        <f t="shared" si="8"/>
        <v>nei</v>
      </c>
      <c r="T30" s="53">
        <f t="shared" si="9"/>
        <v>0</v>
      </c>
      <c r="U30" s="53"/>
      <c r="V30" s="53"/>
      <c r="W30" s="53"/>
      <c r="X30" s="53"/>
      <c r="Y30" s="53"/>
      <c r="Z30" s="53"/>
      <c r="AA30" s="57">
        <f t="shared" si="10"/>
        <v>0</v>
      </c>
      <c r="AB30" s="107">
        <v>53</v>
      </c>
      <c r="AC30" s="60">
        <f t="shared" si="11"/>
        <v>53</v>
      </c>
    </row>
    <row r="31" spans="2:29" ht="12.75">
      <c r="B31" s="27">
        <v>23</v>
      </c>
      <c r="C31" s="22" t="s">
        <v>226</v>
      </c>
      <c r="D31" s="66"/>
      <c r="E31" s="57"/>
      <c r="F31" s="66"/>
      <c r="G31" s="80"/>
      <c r="H31" s="57"/>
      <c r="I31" s="105"/>
      <c r="J31" s="52"/>
      <c r="K31" s="53">
        <f t="shared" si="0"/>
        <v>0</v>
      </c>
      <c r="L31" s="53" t="e">
        <f t="shared" si="1"/>
        <v>#NUM!</v>
      </c>
      <c r="M31" s="53" t="str">
        <f t="shared" si="2"/>
        <v>nei</v>
      </c>
      <c r="N31" s="53">
        <f t="shared" si="3"/>
        <v>0</v>
      </c>
      <c r="O31" s="53" t="e">
        <f t="shared" si="4"/>
        <v>#NUM!</v>
      </c>
      <c r="P31" s="53" t="str">
        <f t="shared" si="5"/>
        <v>nei</v>
      </c>
      <c r="Q31" s="53">
        <f t="shared" si="6"/>
        <v>0</v>
      </c>
      <c r="R31" s="53" t="e">
        <f t="shared" si="7"/>
        <v>#NUM!</v>
      </c>
      <c r="S31" s="53" t="str">
        <f t="shared" si="8"/>
        <v>nei</v>
      </c>
      <c r="T31" s="53">
        <f t="shared" si="9"/>
        <v>0</v>
      </c>
      <c r="U31" s="53"/>
      <c r="V31" s="53"/>
      <c r="W31" s="53"/>
      <c r="X31" s="53"/>
      <c r="Y31" s="53"/>
      <c r="Z31" s="53"/>
      <c r="AA31" s="57">
        <f t="shared" si="10"/>
        <v>0</v>
      </c>
      <c r="AB31" s="107">
        <v>51</v>
      </c>
      <c r="AC31" s="60">
        <f t="shared" si="11"/>
        <v>51</v>
      </c>
    </row>
    <row r="32" spans="2:29" ht="12.75">
      <c r="B32" s="27">
        <v>24</v>
      </c>
      <c r="C32" s="22" t="s">
        <v>13</v>
      </c>
      <c r="D32" s="66"/>
      <c r="E32" s="57">
        <v>49</v>
      </c>
      <c r="F32" s="66"/>
      <c r="G32" s="80"/>
      <c r="H32" s="57"/>
      <c r="I32" s="105"/>
      <c r="J32" s="52"/>
      <c r="K32" s="53">
        <f t="shared" si="0"/>
        <v>1</v>
      </c>
      <c r="L32" s="53">
        <f t="shared" si="1"/>
        <v>49</v>
      </c>
      <c r="M32" s="53" t="str">
        <f t="shared" si="2"/>
        <v>ja</v>
      </c>
      <c r="N32" s="53">
        <f t="shared" si="3"/>
        <v>49</v>
      </c>
      <c r="O32" s="53" t="e">
        <f t="shared" si="4"/>
        <v>#NUM!</v>
      </c>
      <c r="P32" s="53" t="str">
        <f t="shared" si="5"/>
        <v>nei</v>
      </c>
      <c r="Q32" s="53">
        <f t="shared" si="6"/>
        <v>0</v>
      </c>
      <c r="R32" s="53" t="e">
        <f t="shared" si="7"/>
        <v>#NUM!</v>
      </c>
      <c r="S32" s="53" t="str">
        <f t="shared" si="8"/>
        <v>nei</v>
      </c>
      <c r="T32" s="53">
        <f t="shared" si="9"/>
        <v>0</v>
      </c>
      <c r="U32" s="53"/>
      <c r="V32" s="53"/>
      <c r="W32" s="53"/>
      <c r="X32" s="53"/>
      <c r="Y32" s="53"/>
      <c r="Z32" s="53"/>
      <c r="AA32" s="57">
        <f t="shared" si="10"/>
        <v>49</v>
      </c>
      <c r="AB32" s="107"/>
      <c r="AC32" s="60">
        <f t="shared" si="11"/>
        <v>49</v>
      </c>
    </row>
    <row r="33" spans="2:29" ht="12.75">
      <c r="B33" s="27">
        <v>25</v>
      </c>
      <c r="C33" s="22" t="s">
        <v>241</v>
      </c>
      <c r="D33" s="66"/>
      <c r="E33" s="57"/>
      <c r="F33" s="66"/>
      <c r="G33" s="80"/>
      <c r="H33" s="57"/>
      <c r="I33" s="105"/>
      <c r="J33" s="52"/>
      <c r="K33" s="53">
        <f t="shared" si="0"/>
        <v>0</v>
      </c>
      <c r="L33" s="53" t="e">
        <f t="shared" si="1"/>
        <v>#NUM!</v>
      </c>
      <c r="M33" s="53" t="str">
        <f t="shared" si="2"/>
        <v>nei</v>
      </c>
      <c r="N33" s="53">
        <f t="shared" si="3"/>
        <v>0</v>
      </c>
      <c r="O33" s="53" t="e">
        <f t="shared" si="4"/>
        <v>#NUM!</v>
      </c>
      <c r="P33" s="53" t="str">
        <f t="shared" si="5"/>
        <v>nei</v>
      </c>
      <c r="Q33" s="53">
        <f t="shared" si="6"/>
        <v>0</v>
      </c>
      <c r="R33" s="53" t="e">
        <f t="shared" si="7"/>
        <v>#NUM!</v>
      </c>
      <c r="S33" s="53" t="str">
        <f t="shared" si="8"/>
        <v>nei</v>
      </c>
      <c r="T33" s="53">
        <f t="shared" si="9"/>
        <v>0</v>
      </c>
      <c r="U33" s="53"/>
      <c r="V33" s="53"/>
      <c r="W33" s="53"/>
      <c r="X33" s="53"/>
      <c r="Y33" s="53"/>
      <c r="Z33" s="53"/>
      <c r="AA33" s="57">
        <f t="shared" si="10"/>
        <v>0</v>
      </c>
      <c r="AB33" s="107">
        <v>49</v>
      </c>
      <c r="AC33" s="60">
        <f t="shared" si="11"/>
        <v>49</v>
      </c>
    </row>
    <row r="34" spans="2:29" ht="12.75">
      <c r="B34" s="27">
        <v>26</v>
      </c>
      <c r="C34" s="22" t="s">
        <v>10</v>
      </c>
      <c r="D34" s="66"/>
      <c r="E34" s="57"/>
      <c r="F34" s="66"/>
      <c r="G34" s="80"/>
      <c r="H34" s="57"/>
      <c r="I34" s="105"/>
      <c r="J34" s="52"/>
      <c r="K34" s="53">
        <f t="shared" si="0"/>
        <v>0</v>
      </c>
      <c r="L34" s="53" t="e">
        <f t="shared" si="1"/>
        <v>#NUM!</v>
      </c>
      <c r="M34" s="53" t="str">
        <f t="shared" si="2"/>
        <v>nei</v>
      </c>
      <c r="N34" s="53">
        <f t="shared" si="3"/>
        <v>0</v>
      </c>
      <c r="O34" s="53" t="e">
        <f t="shared" si="4"/>
        <v>#NUM!</v>
      </c>
      <c r="P34" s="53" t="str">
        <f t="shared" si="5"/>
        <v>nei</v>
      </c>
      <c r="Q34" s="53">
        <f t="shared" si="6"/>
        <v>0</v>
      </c>
      <c r="R34" s="53" t="e">
        <f t="shared" si="7"/>
        <v>#NUM!</v>
      </c>
      <c r="S34" s="53" t="str">
        <f t="shared" si="8"/>
        <v>nei</v>
      </c>
      <c r="T34" s="53">
        <f t="shared" si="9"/>
        <v>0</v>
      </c>
      <c r="U34" s="53"/>
      <c r="V34" s="53"/>
      <c r="W34" s="53"/>
      <c r="X34" s="53"/>
      <c r="Y34" s="53"/>
      <c r="Z34" s="53"/>
      <c r="AA34" s="57">
        <f t="shared" si="10"/>
        <v>0</v>
      </c>
      <c r="AB34" s="107">
        <v>45</v>
      </c>
      <c r="AC34" s="60">
        <f t="shared" si="11"/>
        <v>45</v>
      </c>
    </row>
    <row r="35" spans="2:29" ht="12.75">
      <c r="B35" s="27">
        <v>27</v>
      </c>
      <c r="C35" s="22" t="s">
        <v>185</v>
      </c>
      <c r="D35" s="66"/>
      <c r="E35" s="57"/>
      <c r="F35" s="66"/>
      <c r="G35" s="80">
        <v>43</v>
      </c>
      <c r="H35" s="57"/>
      <c r="I35" s="105"/>
      <c r="J35" s="52"/>
      <c r="K35" s="53">
        <f t="shared" si="0"/>
        <v>1</v>
      </c>
      <c r="L35" s="53">
        <f t="shared" si="1"/>
        <v>43</v>
      </c>
      <c r="M35" s="53" t="str">
        <f t="shared" si="2"/>
        <v>ja</v>
      </c>
      <c r="N35" s="53">
        <f t="shared" si="3"/>
        <v>43</v>
      </c>
      <c r="O35" s="53" t="e">
        <f t="shared" si="4"/>
        <v>#NUM!</v>
      </c>
      <c r="P35" s="53" t="str">
        <f t="shared" si="5"/>
        <v>nei</v>
      </c>
      <c r="Q35" s="53">
        <f t="shared" si="6"/>
        <v>0</v>
      </c>
      <c r="R35" s="53" t="e">
        <f t="shared" si="7"/>
        <v>#NUM!</v>
      </c>
      <c r="S35" s="53" t="str">
        <f t="shared" si="8"/>
        <v>nei</v>
      </c>
      <c r="T35" s="53">
        <f t="shared" si="9"/>
        <v>0</v>
      </c>
      <c r="U35" s="53"/>
      <c r="V35" s="53"/>
      <c r="W35" s="53"/>
      <c r="X35" s="53"/>
      <c r="Y35" s="53"/>
      <c r="Z35" s="53"/>
      <c r="AA35" s="57">
        <f t="shared" si="10"/>
        <v>43</v>
      </c>
      <c r="AB35" s="107"/>
      <c r="AC35" s="60">
        <f t="shared" si="11"/>
        <v>43</v>
      </c>
    </row>
    <row r="36" spans="2:29" ht="12.75">
      <c r="B36" s="27">
        <v>28</v>
      </c>
      <c r="C36" s="22" t="s">
        <v>238</v>
      </c>
      <c r="D36" s="66"/>
      <c r="E36" s="57"/>
      <c r="F36" s="66"/>
      <c r="G36" s="80"/>
      <c r="H36" s="57"/>
      <c r="I36" s="105"/>
      <c r="J36" s="52"/>
      <c r="K36" s="53">
        <f t="shared" si="0"/>
        <v>0</v>
      </c>
      <c r="L36" s="53" t="e">
        <f t="shared" si="1"/>
        <v>#NUM!</v>
      </c>
      <c r="M36" s="53" t="str">
        <f t="shared" si="2"/>
        <v>nei</v>
      </c>
      <c r="N36" s="53">
        <f t="shared" si="3"/>
        <v>0</v>
      </c>
      <c r="O36" s="53" t="e">
        <f t="shared" si="4"/>
        <v>#NUM!</v>
      </c>
      <c r="P36" s="53" t="str">
        <f t="shared" si="5"/>
        <v>nei</v>
      </c>
      <c r="Q36" s="53">
        <f t="shared" si="6"/>
        <v>0</v>
      </c>
      <c r="R36" s="53" t="e">
        <f t="shared" si="7"/>
        <v>#NUM!</v>
      </c>
      <c r="S36" s="53" t="str">
        <f t="shared" si="8"/>
        <v>nei</v>
      </c>
      <c r="T36" s="53">
        <f t="shared" si="9"/>
        <v>0</v>
      </c>
      <c r="U36" s="53"/>
      <c r="V36" s="53"/>
      <c r="W36" s="53"/>
      <c r="X36" s="53"/>
      <c r="Y36" s="53"/>
      <c r="Z36" s="53"/>
      <c r="AA36" s="57">
        <f t="shared" si="10"/>
        <v>0</v>
      </c>
      <c r="AB36" s="107">
        <v>41</v>
      </c>
      <c r="AC36" s="60">
        <f t="shared" si="11"/>
        <v>41</v>
      </c>
    </row>
    <row r="37" spans="2:29" ht="12.75">
      <c r="B37" s="27">
        <v>29</v>
      </c>
      <c r="C37" s="22" t="s">
        <v>190</v>
      </c>
      <c r="D37" s="66"/>
      <c r="E37" s="57"/>
      <c r="F37" s="66"/>
      <c r="G37" s="80"/>
      <c r="H37" s="57">
        <v>38</v>
      </c>
      <c r="I37" s="105"/>
      <c r="J37" s="52"/>
      <c r="K37" s="53">
        <f t="shared" si="0"/>
        <v>1</v>
      </c>
      <c r="L37" s="53">
        <f t="shared" si="1"/>
        <v>38</v>
      </c>
      <c r="M37" s="53" t="str">
        <f t="shared" si="2"/>
        <v>ja</v>
      </c>
      <c r="N37" s="53">
        <f t="shared" si="3"/>
        <v>38</v>
      </c>
      <c r="O37" s="53" t="e">
        <f t="shared" si="4"/>
        <v>#NUM!</v>
      </c>
      <c r="P37" s="53" t="str">
        <f t="shared" si="5"/>
        <v>nei</v>
      </c>
      <c r="Q37" s="53">
        <f t="shared" si="6"/>
        <v>0</v>
      </c>
      <c r="R37" s="53" t="e">
        <f t="shared" si="7"/>
        <v>#NUM!</v>
      </c>
      <c r="S37" s="53" t="str">
        <f t="shared" si="8"/>
        <v>nei</v>
      </c>
      <c r="T37" s="53">
        <f t="shared" si="9"/>
        <v>0</v>
      </c>
      <c r="U37" s="53"/>
      <c r="V37" s="53"/>
      <c r="W37" s="53"/>
      <c r="X37" s="53"/>
      <c r="Y37" s="53"/>
      <c r="Z37" s="53"/>
      <c r="AA37" s="57">
        <f t="shared" si="10"/>
        <v>38</v>
      </c>
      <c r="AB37" s="107"/>
      <c r="AC37" s="60">
        <f t="shared" si="11"/>
        <v>38</v>
      </c>
    </row>
    <row r="38" spans="2:29" ht="12.75">
      <c r="B38" s="27">
        <v>30</v>
      </c>
      <c r="C38" s="22" t="s">
        <v>7</v>
      </c>
      <c r="D38" s="66"/>
      <c r="E38" s="57"/>
      <c r="F38" s="66"/>
      <c r="G38" s="80"/>
      <c r="H38" s="57"/>
      <c r="I38" s="105"/>
      <c r="J38" s="52"/>
      <c r="K38" s="53">
        <f t="shared" si="0"/>
        <v>0</v>
      </c>
      <c r="L38" s="53" t="e">
        <f t="shared" si="1"/>
        <v>#NUM!</v>
      </c>
      <c r="M38" s="53" t="str">
        <f t="shared" si="2"/>
        <v>nei</v>
      </c>
      <c r="N38" s="53">
        <f t="shared" si="3"/>
        <v>0</v>
      </c>
      <c r="O38" s="53" t="e">
        <f t="shared" si="4"/>
        <v>#NUM!</v>
      </c>
      <c r="P38" s="53" t="str">
        <f t="shared" si="5"/>
        <v>nei</v>
      </c>
      <c r="Q38" s="53">
        <f t="shared" si="6"/>
        <v>0</v>
      </c>
      <c r="R38" s="53" t="e">
        <f t="shared" si="7"/>
        <v>#NUM!</v>
      </c>
      <c r="S38" s="53" t="str">
        <f t="shared" si="8"/>
        <v>nei</v>
      </c>
      <c r="T38" s="53">
        <f t="shared" si="9"/>
        <v>0</v>
      </c>
      <c r="U38" s="53"/>
      <c r="V38" s="53"/>
      <c r="W38" s="53"/>
      <c r="X38" s="53"/>
      <c r="Y38" s="53"/>
      <c r="Z38" s="53"/>
      <c r="AA38" s="57">
        <f t="shared" si="10"/>
        <v>0</v>
      </c>
      <c r="AB38" s="107">
        <v>37</v>
      </c>
      <c r="AC38" s="60">
        <f t="shared" si="11"/>
        <v>37</v>
      </c>
    </row>
    <row r="39" spans="2:29" ht="12.75">
      <c r="B39" s="27">
        <v>31</v>
      </c>
      <c r="C39" s="22" t="s">
        <v>91</v>
      </c>
      <c r="D39" s="66"/>
      <c r="E39" s="57"/>
      <c r="F39" s="66"/>
      <c r="G39" s="80"/>
      <c r="H39" s="57"/>
      <c r="I39" s="105"/>
      <c r="J39" s="52"/>
      <c r="K39" s="53">
        <f t="shared" si="0"/>
        <v>0</v>
      </c>
      <c r="L39" s="53" t="e">
        <f t="shared" si="1"/>
        <v>#NUM!</v>
      </c>
      <c r="M39" s="53" t="str">
        <f t="shared" si="2"/>
        <v>nei</v>
      </c>
      <c r="N39" s="53">
        <f t="shared" si="3"/>
        <v>0</v>
      </c>
      <c r="O39" s="53" t="e">
        <f t="shared" si="4"/>
        <v>#NUM!</v>
      </c>
      <c r="P39" s="53" t="str">
        <f t="shared" si="5"/>
        <v>nei</v>
      </c>
      <c r="Q39" s="53">
        <f t="shared" si="6"/>
        <v>0</v>
      </c>
      <c r="R39" s="53" t="e">
        <f t="shared" si="7"/>
        <v>#NUM!</v>
      </c>
      <c r="S39" s="53" t="str">
        <f t="shared" si="8"/>
        <v>nei</v>
      </c>
      <c r="T39" s="53">
        <f t="shared" si="9"/>
        <v>0</v>
      </c>
      <c r="U39" s="53"/>
      <c r="V39" s="53"/>
      <c r="W39" s="53"/>
      <c r="X39" s="53"/>
      <c r="Y39" s="53"/>
      <c r="Z39" s="53"/>
      <c r="AA39" s="57">
        <f t="shared" si="10"/>
        <v>0</v>
      </c>
      <c r="AB39" s="107">
        <v>35</v>
      </c>
      <c r="AC39" s="60">
        <f t="shared" si="11"/>
        <v>35</v>
      </c>
    </row>
    <row r="40" spans="2:29" ht="12.75">
      <c r="B40" s="27">
        <v>32</v>
      </c>
      <c r="C40" s="22" t="s">
        <v>228</v>
      </c>
      <c r="D40" s="66"/>
      <c r="E40" s="57"/>
      <c r="F40" s="66"/>
      <c r="G40" s="80"/>
      <c r="H40" s="57"/>
      <c r="I40" s="105"/>
      <c r="J40" s="52"/>
      <c r="K40" s="53">
        <f t="shared" si="0"/>
        <v>0</v>
      </c>
      <c r="L40" s="53" t="e">
        <f t="shared" si="1"/>
        <v>#NUM!</v>
      </c>
      <c r="M40" s="53" t="str">
        <f t="shared" si="2"/>
        <v>nei</v>
      </c>
      <c r="N40" s="53">
        <f t="shared" si="3"/>
        <v>0</v>
      </c>
      <c r="O40" s="53" t="e">
        <f t="shared" si="4"/>
        <v>#NUM!</v>
      </c>
      <c r="P40" s="53" t="str">
        <f t="shared" si="5"/>
        <v>nei</v>
      </c>
      <c r="Q40" s="53">
        <f t="shared" si="6"/>
        <v>0</v>
      </c>
      <c r="R40" s="53" t="e">
        <f t="shared" si="7"/>
        <v>#NUM!</v>
      </c>
      <c r="S40" s="53" t="str">
        <f t="shared" si="8"/>
        <v>nei</v>
      </c>
      <c r="T40" s="53">
        <f t="shared" si="9"/>
        <v>0</v>
      </c>
      <c r="U40" s="53"/>
      <c r="V40" s="53"/>
      <c r="W40" s="53"/>
      <c r="X40" s="53"/>
      <c r="Y40" s="53"/>
      <c r="Z40" s="53"/>
      <c r="AA40" s="57">
        <f t="shared" si="10"/>
        <v>0</v>
      </c>
      <c r="AB40" s="107">
        <v>34</v>
      </c>
      <c r="AC40" s="60">
        <f t="shared" si="11"/>
        <v>34</v>
      </c>
    </row>
    <row r="41" spans="2:29" ht="12.75">
      <c r="B41" s="27">
        <v>33</v>
      </c>
      <c r="C41" s="22" t="s">
        <v>239</v>
      </c>
      <c r="D41" s="66"/>
      <c r="E41" s="57"/>
      <c r="F41" s="66"/>
      <c r="G41" s="80"/>
      <c r="H41" s="57"/>
      <c r="I41" s="105"/>
      <c r="J41" s="52"/>
      <c r="K41" s="53">
        <f aca="true" t="shared" si="12" ref="K41:K58">COUNT(D41:J41)</f>
        <v>0</v>
      </c>
      <c r="L41" s="53" t="e">
        <f aca="true" t="shared" si="13" ref="L41:L58">LARGE(D41:J41,1)</f>
        <v>#NUM!</v>
      </c>
      <c r="M41" s="53" t="str">
        <f aca="true" t="shared" si="14" ref="M41:M58">IF(K41&gt;0,"ja","nei")</f>
        <v>nei</v>
      </c>
      <c r="N41" s="53">
        <f aca="true" t="shared" si="15" ref="N41:N58">IF(M41="ja",L41,0)</f>
        <v>0</v>
      </c>
      <c r="O41" s="53" t="e">
        <f aca="true" t="shared" si="16" ref="O41:O58">LARGE(D41:J41,2)</f>
        <v>#NUM!</v>
      </c>
      <c r="P41" s="53" t="str">
        <f aca="true" t="shared" si="17" ref="P41:P58">IF(K41&gt;1,"ja","nei")</f>
        <v>nei</v>
      </c>
      <c r="Q41" s="53">
        <f aca="true" t="shared" si="18" ref="Q41:Q58">IF(P41="ja",O41,0)</f>
        <v>0</v>
      </c>
      <c r="R41" s="53" t="e">
        <f aca="true" t="shared" si="19" ref="R41:R58">LARGE(D41:J41,3)</f>
        <v>#NUM!</v>
      </c>
      <c r="S41" s="53" t="str">
        <f aca="true" t="shared" si="20" ref="S41:S58">IF(K41&gt;2,"ja","nei")</f>
        <v>nei</v>
      </c>
      <c r="T41" s="53">
        <f aca="true" t="shared" si="21" ref="T41:T58">IF(S41="ja",R41,0)</f>
        <v>0</v>
      </c>
      <c r="U41" s="53"/>
      <c r="V41" s="53"/>
      <c r="W41" s="53"/>
      <c r="X41" s="53"/>
      <c r="Y41" s="53"/>
      <c r="Z41" s="53"/>
      <c r="AA41" s="57">
        <f aca="true" t="shared" si="22" ref="AA41:AA58">SUM(N41+Q41+T41)</f>
        <v>0</v>
      </c>
      <c r="AB41" s="107">
        <v>31</v>
      </c>
      <c r="AC41" s="60">
        <f aca="true" t="shared" si="23" ref="AC41:AC58">AA41+AB41</f>
        <v>31</v>
      </c>
    </row>
    <row r="42" spans="2:29" ht="12.75">
      <c r="B42" s="27">
        <v>34</v>
      </c>
      <c r="C42" s="22" t="s">
        <v>121</v>
      </c>
      <c r="D42" s="66"/>
      <c r="E42" s="57"/>
      <c r="F42" s="66"/>
      <c r="G42" s="80"/>
      <c r="H42" s="57">
        <v>28</v>
      </c>
      <c r="I42" s="105"/>
      <c r="J42" s="52"/>
      <c r="K42" s="53">
        <f t="shared" si="12"/>
        <v>1</v>
      </c>
      <c r="L42" s="53">
        <f t="shared" si="13"/>
        <v>28</v>
      </c>
      <c r="M42" s="53" t="str">
        <f t="shared" si="14"/>
        <v>ja</v>
      </c>
      <c r="N42" s="53">
        <f t="shared" si="15"/>
        <v>28</v>
      </c>
      <c r="O42" s="53" t="e">
        <f t="shared" si="16"/>
        <v>#NUM!</v>
      </c>
      <c r="P42" s="53" t="str">
        <f t="shared" si="17"/>
        <v>nei</v>
      </c>
      <c r="Q42" s="53">
        <f t="shared" si="18"/>
        <v>0</v>
      </c>
      <c r="R42" s="53" t="e">
        <f t="shared" si="19"/>
        <v>#NUM!</v>
      </c>
      <c r="S42" s="53" t="str">
        <f t="shared" si="20"/>
        <v>nei</v>
      </c>
      <c r="T42" s="53">
        <f t="shared" si="21"/>
        <v>0</v>
      </c>
      <c r="U42" s="53"/>
      <c r="V42" s="53"/>
      <c r="W42" s="53"/>
      <c r="X42" s="53"/>
      <c r="Y42" s="53"/>
      <c r="Z42" s="53"/>
      <c r="AA42" s="57">
        <f t="shared" si="22"/>
        <v>28</v>
      </c>
      <c r="AB42" s="107"/>
      <c r="AC42" s="60">
        <f t="shared" si="23"/>
        <v>28</v>
      </c>
    </row>
    <row r="43" spans="2:29" ht="12.75">
      <c r="B43" s="27">
        <v>35</v>
      </c>
      <c r="C43" s="22" t="s">
        <v>240</v>
      </c>
      <c r="D43" s="66"/>
      <c r="E43" s="57"/>
      <c r="F43" s="66"/>
      <c r="G43" s="80"/>
      <c r="H43" s="57"/>
      <c r="I43" s="105"/>
      <c r="J43" s="52"/>
      <c r="K43" s="53">
        <f t="shared" si="12"/>
        <v>0</v>
      </c>
      <c r="L43" s="53" t="e">
        <f t="shared" si="13"/>
        <v>#NUM!</v>
      </c>
      <c r="M43" s="53" t="str">
        <f t="shared" si="14"/>
        <v>nei</v>
      </c>
      <c r="N43" s="53">
        <f t="shared" si="15"/>
        <v>0</v>
      </c>
      <c r="O43" s="53" t="e">
        <f t="shared" si="16"/>
        <v>#NUM!</v>
      </c>
      <c r="P43" s="53" t="str">
        <f t="shared" si="17"/>
        <v>nei</v>
      </c>
      <c r="Q43" s="53">
        <f t="shared" si="18"/>
        <v>0</v>
      </c>
      <c r="R43" s="53" t="e">
        <f t="shared" si="19"/>
        <v>#NUM!</v>
      </c>
      <c r="S43" s="53" t="str">
        <f t="shared" si="20"/>
        <v>nei</v>
      </c>
      <c r="T43" s="53">
        <f t="shared" si="21"/>
        <v>0</v>
      </c>
      <c r="U43" s="53"/>
      <c r="V43" s="53"/>
      <c r="W43" s="53"/>
      <c r="X43" s="53"/>
      <c r="Y43" s="53"/>
      <c r="Z43" s="53"/>
      <c r="AA43" s="57">
        <f t="shared" si="22"/>
        <v>0</v>
      </c>
      <c r="AB43" s="107">
        <v>23</v>
      </c>
      <c r="AC43" s="60">
        <f t="shared" si="23"/>
        <v>23</v>
      </c>
    </row>
    <row r="44" spans="2:29" ht="12.75">
      <c r="B44" s="27">
        <v>36</v>
      </c>
      <c r="C44" s="100" t="s">
        <v>39</v>
      </c>
      <c r="D44" s="66">
        <v>0</v>
      </c>
      <c r="E44" s="57">
        <v>20</v>
      </c>
      <c r="F44" s="66"/>
      <c r="G44" s="80">
        <v>0</v>
      </c>
      <c r="H44" s="57"/>
      <c r="I44" s="105"/>
      <c r="J44" s="52"/>
      <c r="K44" s="53">
        <f t="shared" si="12"/>
        <v>3</v>
      </c>
      <c r="L44" s="53">
        <f t="shared" si="13"/>
        <v>20</v>
      </c>
      <c r="M44" s="53" t="str">
        <f t="shared" si="14"/>
        <v>ja</v>
      </c>
      <c r="N44" s="53">
        <f t="shared" si="15"/>
        <v>20</v>
      </c>
      <c r="O44" s="53">
        <f t="shared" si="16"/>
        <v>0</v>
      </c>
      <c r="P44" s="53" t="str">
        <f t="shared" si="17"/>
        <v>ja</v>
      </c>
      <c r="Q44" s="53">
        <f t="shared" si="18"/>
        <v>0</v>
      </c>
      <c r="R44" s="53">
        <f t="shared" si="19"/>
        <v>0</v>
      </c>
      <c r="S44" s="53" t="str">
        <f t="shared" si="20"/>
        <v>ja</v>
      </c>
      <c r="T44" s="53">
        <f t="shared" si="21"/>
        <v>0</v>
      </c>
      <c r="U44" s="53"/>
      <c r="V44" s="53"/>
      <c r="W44" s="53"/>
      <c r="X44" s="53"/>
      <c r="Y44" s="53"/>
      <c r="Z44" s="53"/>
      <c r="AA44" s="57">
        <f t="shared" si="22"/>
        <v>20</v>
      </c>
      <c r="AB44" s="107"/>
      <c r="AC44" s="60">
        <f t="shared" si="23"/>
        <v>20</v>
      </c>
    </row>
    <row r="45" spans="2:29" ht="12.75">
      <c r="B45" s="27">
        <v>37</v>
      </c>
      <c r="C45" s="122" t="s">
        <v>178</v>
      </c>
      <c r="D45" s="66"/>
      <c r="E45" s="57"/>
      <c r="F45" s="66">
        <v>0</v>
      </c>
      <c r="G45" s="80"/>
      <c r="H45" s="57"/>
      <c r="I45" s="105"/>
      <c r="J45" s="52"/>
      <c r="K45" s="53">
        <f t="shared" si="12"/>
        <v>1</v>
      </c>
      <c r="L45" s="53">
        <f t="shared" si="13"/>
        <v>0</v>
      </c>
      <c r="M45" s="53" t="str">
        <f t="shared" si="14"/>
        <v>ja</v>
      </c>
      <c r="N45" s="53">
        <f t="shared" si="15"/>
        <v>0</v>
      </c>
      <c r="O45" s="53" t="e">
        <f t="shared" si="16"/>
        <v>#NUM!</v>
      </c>
      <c r="P45" s="53" t="str">
        <f t="shared" si="17"/>
        <v>nei</v>
      </c>
      <c r="Q45" s="53">
        <f t="shared" si="18"/>
        <v>0</v>
      </c>
      <c r="R45" s="53" t="e">
        <f t="shared" si="19"/>
        <v>#NUM!</v>
      </c>
      <c r="S45" s="53" t="str">
        <f t="shared" si="20"/>
        <v>nei</v>
      </c>
      <c r="T45" s="53">
        <f t="shared" si="21"/>
        <v>0</v>
      </c>
      <c r="U45" s="53"/>
      <c r="V45" s="53"/>
      <c r="W45" s="53"/>
      <c r="X45" s="53"/>
      <c r="Y45" s="53"/>
      <c r="Z45" s="53"/>
      <c r="AA45" s="57">
        <f t="shared" si="22"/>
        <v>0</v>
      </c>
      <c r="AB45" s="107"/>
      <c r="AC45" s="60">
        <f t="shared" si="23"/>
        <v>0</v>
      </c>
    </row>
    <row r="46" spans="2:29" ht="12.75">
      <c r="B46" s="27">
        <v>38</v>
      </c>
      <c r="C46" s="122" t="s">
        <v>180</v>
      </c>
      <c r="D46" s="66"/>
      <c r="E46" s="57"/>
      <c r="F46" s="66">
        <v>0</v>
      </c>
      <c r="G46" s="80"/>
      <c r="H46" s="57"/>
      <c r="I46" s="105"/>
      <c r="J46" s="52"/>
      <c r="K46" s="53">
        <f t="shared" si="12"/>
        <v>1</v>
      </c>
      <c r="L46" s="53">
        <f t="shared" si="13"/>
        <v>0</v>
      </c>
      <c r="M46" s="53" t="str">
        <f t="shared" si="14"/>
        <v>ja</v>
      </c>
      <c r="N46" s="53">
        <f t="shared" si="15"/>
        <v>0</v>
      </c>
      <c r="O46" s="53" t="e">
        <f t="shared" si="16"/>
        <v>#NUM!</v>
      </c>
      <c r="P46" s="53" t="str">
        <f t="shared" si="17"/>
        <v>nei</v>
      </c>
      <c r="Q46" s="53">
        <f t="shared" si="18"/>
        <v>0</v>
      </c>
      <c r="R46" s="53" t="e">
        <f t="shared" si="19"/>
        <v>#NUM!</v>
      </c>
      <c r="S46" s="53" t="str">
        <f t="shared" si="20"/>
        <v>nei</v>
      </c>
      <c r="T46" s="53">
        <f t="shared" si="21"/>
        <v>0</v>
      </c>
      <c r="U46" s="53"/>
      <c r="V46" s="53"/>
      <c r="W46" s="53"/>
      <c r="X46" s="53"/>
      <c r="Y46" s="53"/>
      <c r="Z46" s="53"/>
      <c r="AA46" s="57">
        <f t="shared" si="22"/>
        <v>0</v>
      </c>
      <c r="AB46" s="107"/>
      <c r="AC46" s="60">
        <f t="shared" si="23"/>
        <v>0</v>
      </c>
    </row>
    <row r="47" spans="2:29" ht="12.75">
      <c r="B47" s="27">
        <v>39</v>
      </c>
      <c r="C47" s="122" t="s">
        <v>181</v>
      </c>
      <c r="D47" s="66"/>
      <c r="E47" s="57"/>
      <c r="F47" s="66">
        <v>0</v>
      </c>
      <c r="G47" s="80"/>
      <c r="H47" s="57"/>
      <c r="I47" s="105"/>
      <c r="J47" s="52"/>
      <c r="K47" s="53">
        <f t="shared" si="12"/>
        <v>1</v>
      </c>
      <c r="L47" s="53">
        <f t="shared" si="13"/>
        <v>0</v>
      </c>
      <c r="M47" s="53" t="str">
        <f t="shared" si="14"/>
        <v>ja</v>
      </c>
      <c r="N47" s="53">
        <f t="shared" si="15"/>
        <v>0</v>
      </c>
      <c r="O47" s="53" t="e">
        <f t="shared" si="16"/>
        <v>#NUM!</v>
      </c>
      <c r="P47" s="53" t="str">
        <f t="shared" si="17"/>
        <v>nei</v>
      </c>
      <c r="Q47" s="53">
        <f t="shared" si="18"/>
        <v>0</v>
      </c>
      <c r="R47" s="53" t="e">
        <f t="shared" si="19"/>
        <v>#NUM!</v>
      </c>
      <c r="S47" s="53" t="str">
        <f t="shared" si="20"/>
        <v>nei</v>
      </c>
      <c r="T47" s="53">
        <f t="shared" si="21"/>
        <v>0</v>
      </c>
      <c r="U47" s="53"/>
      <c r="V47" s="53"/>
      <c r="W47" s="53"/>
      <c r="X47" s="53"/>
      <c r="Y47" s="53"/>
      <c r="Z47" s="53"/>
      <c r="AA47" s="57">
        <f t="shared" si="22"/>
        <v>0</v>
      </c>
      <c r="AB47" s="107"/>
      <c r="AC47" s="60">
        <f t="shared" si="23"/>
        <v>0</v>
      </c>
    </row>
    <row r="48" spans="2:29" ht="12.75">
      <c r="B48" s="27">
        <v>40</v>
      </c>
      <c r="C48" s="22" t="s">
        <v>131</v>
      </c>
      <c r="D48" s="66"/>
      <c r="E48" s="57"/>
      <c r="F48" s="66"/>
      <c r="G48" s="80">
        <v>0</v>
      </c>
      <c r="H48" s="57"/>
      <c r="I48" s="105"/>
      <c r="J48" s="52"/>
      <c r="K48" s="53">
        <f t="shared" si="12"/>
        <v>1</v>
      </c>
      <c r="L48" s="53">
        <f t="shared" si="13"/>
        <v>0</v>
      </c>
      <c r="M48" s="53" t="str">
        <f t="shared" si="14"/>
        <v>ja</v>
      </c>
      <c r="N48" s="53">
        <f t="shared" si="15"/>
        <v>0</v>
      </c>
      <c r="O48" s="53" t="e">
        <f t="shared" si="16"/>
        <v>#NUM!</v>
      </c>
      <c r="P48" s="53" t="str">
        <f t="shared" si="17"/>
        <v>nei</v>
      </c>
      <c r="Q48" s="53">
        <f t="shared" si="18"/>
        <v>0</v>
      </c>
      <c r="R48" s="53" t="e">
        <f t="shared" si="19"/>
        <v>#NUM!</v>
      </c>
      <c r="S48" s="53" t="str">
        <f t="shared" si="20"/>
        <v>nei</v>
      </c>
      <c r="T48" s="53">
        <f t="shared" si="21"/>
        <v>0</v>
      </c>
      <c r="U48" s="53"/>
      <c r="V48" s="53"/>
      <c r="W48" s="53"/>
      <c r="X48" s="53"/>
      <c r="Y48" s="53"/>
      <c r="Z48" s="53"/>
      <c r="AA48" s="57">
        <f t="shared" si="22"/>
        <v>0</v>
      </c>
      <c r="AB48" s="107"/>
      <c r="AC48" s="60">
        <f t="shared" si="23"/>
        <v>0</v>
      </c>
    </row>
    <row r="49" spans="2:29" ht="12.75">
      <c r="B49" s="27">
        <v>41</v>
      </c>
      <c r="C49" s="22" t="s">
        <v>41</v>
      </c>
      <c r="D49" s="66"/>
      <c r="E49" s="57"/>
      <c r="F49" s="66"/>
      <c r="G49" s="80">
        <v>0</v>
      </c>
      <c r="H49" s="57"/>
      <c r="I49" s="105"/>
      <c r="J49" s="52"/>
      <c r="K49" s="53">
        <f t="shared" si="12"/>
        <v>1</v>
      </c>
      <c r="L49" s="53">
        <f t="shared" si="13"/>
        <v>0</v>
      </c>
      <c r="M49" s="53" t="str">
        <f t="shared" si="14"/>
        <v>ja</v>
      </c>
      <c r="N49" s="53">
        <f t="shared" si="15"/>
        <v>0</v>
      </c>
      <c r="O49" s="53" t="e">
        <f t="shared" si="16"/>
        <v>#NUM!</v>
      </c>
      <c r="P49" s="53" t="str">
        <f t="shared" si="17"/>
        <v>nei</v>
      </c>
      <c r="Q49" s="53">
        <f t="shared" si="18"/>
        <v>0</v>
      </c>
      <c r="R49" s="53" t="e">
        <f t="shared" si="19"/>
        <v>#NUM!</v>
      </c>
      <c r="S49" s="53" t="str">
        <f t="shared" si="20"/>
        <v>nei</v>
      </c>
      <c r="T49" s="53">
        <f t="shared" si="21"/>
        <v>0</v>
      </c>
      <c r="U49" s="53"/>
      <c r="V49" s="53"/>
      <c r="W49" s="53"/>
      <c r="X49" s="53"/>
      <c r="Y49" s="53"/>
      <c r="Z49" s="53"/>
      <c r="AA49" s="57">
        <f t="shared" si="22"/>
        <v>0</v>
      </c>
      <c r="AB49" s="107"/>
      <c r="AC49" s="60">
        <f t="shared" si="23"/>
        <v>0</v>
      </c>
    </row>
    <row r="50" spans="2:29" ht="12.75">
      <c r="B50" s="27">
        <v>42</v>
      </c>
      <c r="C50" s="22" t="s">
        <v>195</v>
      </c>
      <c r="D50" s="66"/>
      <c r="E50" s="57"/>
      <c r="F50" s="66"/>
      <c r="G50" s="80">
        <v>0</v>
      </c>
      <c r="H50" s="57"/>
      <c r="I50" s="105"/>
      <c r="J50" s="52"/>
      <c r="K50" s="53">
        <f t="shared" si="12"/>
        <v>1</v>
      </c>
      <c r="L50" s="53">
        <f t="shared" si="13"/>
        <v>0</v>
      </c>
      <c r="M50" s="53" t="str">
        <f t="shared" si="14"/>
        <v>ja</v>
      </c>
      <c r="N50" s="53">
        <f t="shared" si="15"/>
        <v>0</v>
      </c>
      <c r="O50" s="53" t="e">
        <f t="shared" si="16"/>
        <v>#NUM!</v>
      </c>
      <c r="P50" s="53" t="str">
        <f t="shared" si="17"/>
        <v>nei</v>
      </c>
      <c r="Q50" s="53">
        <f t="shared" si="18"/>
        <v>0</v>
      </c>
      <c r="R50" s="53" t="e">
        <f t="shared" si="19"/>
        <v>#NUM!</v>
      </c>
      <c r="S50" s="53" t="str">
        <f t="shared" si="20"/>
        <v>nei</v>
      </c>
      <c r="T50" s="53">
        <f t="shared" si="21"/>
        <v>0</v>
      </c>
      <c r="U50" s="53"/>
      <c r="V50" s="53"/>
      <c r="W50" s="53"/>
      <c r="X50" s="53"/>
      <c r="Y50" s="53"/>
      <c r="Z50" s="53"/>
      <c r="AA50" s="57">
        <f t="shared" si="22"/>
        <v>0</v>
      </c>
      <c r="AB50" s="107"/>
      <c r="AC50" s="60">
        <f t="shared" si="23"/>
        <v>0</v>
      </c>
    </row>
    <row r="51" spans="2:29" ht="12.75">
      <c r="B51" s="27">
        <v>43</v>
      </c>
      <c r="C51" s="22" t="s">
        <v>196</v>
      </c>
      <c r="D51" s="66"/>
      <c r="E51" s="57"/>
      <c r="F51" s="66"/>
      <c r="G51" s="80">
        <v>0</v>
      </c>
      <c r="H51" s="57"/>
      <c r="I51" s="105"/>
      <c r="J51" s="52"/>
      <c r="K51" s="53">
        <f t="shared" si="12"/>
        <v>1</v>
      </c>
      <c r="L51" s="53">
        <f t="shared" si="13"/>
        <v>0</v>
      </c>
      <c r="M51" s="53" t="str">
        <f t="shared" si="14"/>
        <v>ja</v>
      </c>
      <c r="N51" s="53">
        <f t="shared" si="15"/>
        <v>0</v>
      </c>
      <c r="O51" s="53" t="e">
        <f t="shared" si="16"/>
        <v>#NUM!</v>
      </c>
      <c r="P51" s="53" t="str">
        <f t="shared" si="17"/>
        <v>nei</v>
      </c>
      <c r="Q51" s="53">
        <f t="shared" si="18"/>
        <v>0</v>
      </c>
      <c r="R51" s="53" t="e">
        <f t="shared" si="19"/>
        <v>#NUM!</v>
      </c>
      <c r="S51" s="53" t="str">
        <f t="shared" si="20"/>
        <v>nei</v>
      </c>
      <c r="T51" s="53">
        <f t="shared" si="21"/>
        <v>0</v>
      </c>
      <c r="U51" s="53"/>
      <c r="V51" s="53"/>
      <c r="W51" s="53"/>
      <c r="X51" s="53"/>
      <c r="Y51" s="53"/>
      <c r="Z51" s="53"/>
      <c r="AA51" s="57">
        <f t="shared" si="22"/>
        <v>0</v>
      </c>
      <c r="AB51" s="107"/>
      <c r="AC51" s="60">
        <f t="shared" si="23"/>
        <v>0</v>
      </c>
    </row>
    <row r="52" spans="2:29" ht="12.75">
      <c r="B52" s="27">
        <v>44</v>
      </c>
      <c r="C52" s="22"/>
      <c r="D52" s="66"/>
      <c r="E52" s="57"/>
      <c r="F52" s="66"/>
      <c r="G52" s="80"/>
      <c r="H52" s="57"/>
      <c r="I52" s="105"/>
      <c r="J52" s="52"/>
      <c r="K52" s="53">
        <f t="shared" si="12"/>
        <v>0</v>
      </c>
      <c r="L52" s="53" t="e">
        <f t="shared" si="13"/>
        <v>#NUM!</v>
      </c>
      <c r="M52" s="53" t="str">
        <f t="shared" si="14"/>
        <v>nei</v>
      </c>
      <c r="N52" s="53">
        <f t="shared" si="15"/>
        <v>0</v>
      </c>
      <c r="O52" s="53" t="e">
        <f t="shared" si="16"/>
        <v>#NUM!</v>
      </c>
      <c r="P52" s="53" t="str">
        <f t="shared" si="17"/>
        <v>nei</v>
      </c>
      <c r="Q52" s="53">
        <f t="shared" si="18"/>
        <v>0</v>
      </c>
      <c r="R52" s="53" t="e">
        <f t="shared" si="19"/>
        <v>#NUM!</v>
      </c>
      <c r="S52" s="53" t="str">
        <f t="shared" si="20"/>
        <v>nei</v>
      </c>
      <c r="T52" s="53">
        <f t="shared" si="21"/>
        <v>0</v>
      </c>
      <c r="U52" s="53"/>
      <c r="V52" s="53"/>
      <c r="W52" s="53"/>
      <c r="X52" s="53"/>
      <c r="Y52" s="53"/>
      <c r="Z52" s="53"/>
      <c r="AA52" s="57">
        <f t="shared" si="22"/>
        <v>0</v>
      </c>
      <c r="AB52" s="107"/>
      <c r="AC52" s="60">
        <f t="shared" si="23"/>
        <v>0</v>
      </c>
    </row>
    <row r="53" spans="2:29" ht="12.75">
      <c r="B53" s="27">
        <v>45</v>
      </c>
      <c r="C53" s="22"/>
      <c r="D53" s="66"/>
      <c r="E53" s="57"/>
      <c r="F53" s="66"/>
      <c r="G53" s="80"/>
      <c r="H53" s="57"/>
      <c r="I53" s="105"/>
      <c r="J53" s="52"/>
      <c r="K53" s="53">
        <f t="shared" si="12"/>
        <v>0</v>
      </c>
      <c r="L53" s="53" t="e">
        <f t="shared" si="13"/>
        <v>#NUM!</v>
      </c>
      <c r="M53" s="53" t="str">
        <f t="shared" si="14"/>
        <v>nei</v>
      </c>
      <c r="N53" s="53">
        <f t="shared" si="15"/>
        <v>0</v>
      </c>
      <c r="O53" s="53" t="e">
        <f t="shared" si="16"/>
        <v>#NUM!</v>
      </c>
      <c r="P53" s="53" t="str">
        <f t="shared" si="17"/>
        <v>nei</v>
      </c>
      <c r="Q53" s="53">
        <f t="shared" si="18"/>
        <v>0</v>
      </c>
      <c r="R53" s="53" t="e">
        <f t="shared" si="19"/>
        <v>#NUM!</v>
      </c>
      <c r="S53" s="53" t="str">
        <f t="shared" si="20"/>
        <v>nei</v>
      </c>
      <c r="T53" s="53">
        <f t="shared" si="21"/>
        <v>0</v>
      </c>
      <c r="U53" s="53"/>
      <c r="V53" s="53"/>
      <c r="W53" s="53"/>
      <c r="X53" s="53"/>
      <c r="Y53" s="53"/>
      <c r="Z53" s="53"/>
      <c r="AA53" s="57">
        <f t="shared" si="22"/>
        <v>0</v>
      </c>
      <c r="AB53" s="107"/>
      <c r="AC53" s="60">
        <f t="shared" si="23"/>
        <v>0</v>
      </c>
    </row>
    <row r="54" spans="2:29" ht="12.75">
      <c r="B54" s="27">
        <v>46</v>
      </c>
      <c r="C54" s="22"/>
      <c r="D54" s="66"/>
      <c r="E54" s="57"/>
      <c r="F54" s="66"/>
      <c r="G54" s="80"/>
      <c r="H54" s="57"/>
      <c r="I54" s="105"/>
      <c r="J54" s="52"/>
      <c r="K54" s="53">
        <f t="shared" si="12"/>
        <v>0</v>
      </c>
      <c r="L54" s="53" t="e">
        <f t="shared" si="13"/>
        <v>#NUM!</v>
      </c>
      <c r="M54" s="53" t="str">
        <f t="shared" si="14"/>
        <v>nei</v>
      </c>
      <c r="N54" s="53">
        <f t="shared" si="15"/>
        <v>0</v>
      </c>
      <c r="O54" s="53" t="e">
        <f t="shared" si="16"/>
        <v>#NUM!</v>
      </c>
      <c r="P54" s="53" t="str">
        <f t="shared" si="17"/>
        <v>nei</v>
      </c>
      <c r="Q54" s="53">
        <f t="shared" si="18"/>
        <v>0</v>
      </c>
      <c r="R54" s="53" t="e">
        <f t="shared" si="19"/>
        <v>#NUM!</v>
      </c>
      <c r="S54" s="53" t="str">
        <f t="shared" si="20"/>
        <v>nei</v>
      </c>
      <c r="T54" s="53">
        <f t="shared" si="21"/>
        <v>0</v>
      </c>
      <c r="U54" s="53"/>
      <c r="V54" s="53"/>
      <c r="W54" s="53"/>
      <c r="X54" s="53"/>
      <c r="Y54" s="53"/>
      <c r="Z54" s="53"/>
      <c r="AA54" s="57">
        <f t="shared" si="22"/>
        <v>0</v>
      </c>
      <c r="AB54" s="107"/>
      <c r="AC54" s="60">
        <f t="shared" si="23"/>
        <v>0</v>
      </c>
    </row>
    <row r="55" spans="2:29" ht="12.75">
      <c r="B55" s="27">
        <v>47</v>
      </c>
      <c r="C55" s="22"/>
      <c r="D55" s="66"/>
      <c r="E55" s="57"/>
      <c r="F55" s="66"/>
      <c r="G55" s="80"/>
      <c r="H55" s="57"/>
      <c r="I55" s="105"/>
      <c r="J55" s="52"/>
      <c r="K55" s="53">
        <f t="shared" si="12"/>
        <v>0</v>
      </c>
      <c r="L55" s="53" t="e">
        <f t="shared" si="13"/>
        <v>#NUM!</v>
      </c>
      <c r="M55" s="53" t="str">
        <f t="shared" si="14"/>
        <v>nei</v>
      </c>
      <c r="N55" s="53">
        <f t="shared" si="15"/>
        <v>0</v>
      </c>
      <c r="O55" s="53" t="e">
        <f t="shared" si="16"/>
        <v>#NUM!</v>
      </c>
      <c r="P55" s="53" t="str">
        <f t="shared" si="17"/>
        <v>nei</v>
      </c>
      <c r="Q55" s="53">
        <f t="shared" si="18"/>
        <v>0</v>
      </c>
      <c r="R55" s="53" t="e">
        <f t="shared" si="19"/>
        <v>#NUM!</v>
      </c>
      <c r="S55" s="53" t="str">
        <f t="shared" si="20"/>
        <v>nei</v>
      </c>
      <c r="T55" s="53">
        <f t="shared" si="21"/>
        <v>0</v>
      </c>
      <c r="U55" s="53"/>
      <c r="V55" s="53"/>
      <c r="W55" s="53"/>
      <c r="X55" s="53"/>
      <c r="Y55" s="53"/>
      <c r="Z55" s="53"/>
      <c r="AA55" s="57">
        <f t="shared" si="22"/>
        <v>0</v>
      </c>
      <c r="AB55" s="107"/>
      <c r="AC55" s="60">
        <f t="shared" si="23"/>
        <v>0</v>
      </c>
    </row>
    <row r="56" spans="2:29" ht="12.75">
      <c r="B56" s="27">
        <v>48</v>
      </c>
      <c r="C56" s="22"/>
      <c r="D56" s="66"/>
      <c r="E56" s="57"/>
      <c r="F56" s="66"/>
      <c r="G56" s="80"/>
      <c r="H56" s="57"/>
      <c r="I56" s="105"/>
      <c r="J56" s="52"/>
      <c r="K56" s="53">
        <f t="shared" si="12"/>
        <v>0</v>
      </c>
      <c r="L56" s="53" t="e">
        <f t="shared" si="13"/>
        <v>#NUM!</v>
      </c>
      <c r="M56" s="53" t="str">
        <f t="shared" si="14"/>
        <v>nei</v>
      </c>
      <c r="N56" s="53">
        <f t="shared" si="15"/>
        <v>0</v>
      </c>
      <c r="O56" s="53" t="e">
        <f t="shared" si="16"/>
        <v>#NUM!</v>
      </c>
      <c r="P56" s="53" t="str">
        <f t="shared" si="17"/>
        <v>nei</v>
      </c>
      <c r="Q56" s="53">
        <f t="shared" si="18"/>
        <v>0</v>
      </c>
      <c r="R56" s="53" t="e">
        <f t="shared" si="19"/>
        <v>#NUM!</v>
      </c>
      <c r="S56" s="53" t="str">
        <f t="shared" si="20"/>
        <v>nei</v>
      </c>
      <c r="T56" s="53">
        <f t="shared" si="21"/>
        <v>0</v>
      </c>
      <c r="U56" s="53"/>
      <c r="V56" s="53"/>
      <c r="W56" s="53"/>
      <c r="X56" s="53"/>
      <c r="Y56" s="53"/>
      <c r="Z56" s="53"/>
      <c r="AA56" s="57">
        <f t="shared" si="22"/>
        <v>0</v>
      </c>
      <c r="AB56" s="107"/>
      <c r="AC56" s="60">
        <f t="shared" si="23"/>
        <v>0</v>
      </c>
    </row>
    <row r="57" spans="2:29" ht="12.75">
      <c r="B57" s="27">
        <v>49</v>
      </c>
      <c r="C57" s="22"/>
      <c r="D57" s="66"/>
      <c r="E57" s="57"/>
      <c r="F57" s="66"/>
      <c r="G57" s="80"/>
      <c r="H57" s="57"/>
      <c r="I57" s="105"/>
      <c r="J57" s="52"/>
      <c r="K57" s="53">
        <f t="shared" si="12"/>
        <v>0</v>
      </c>
      <c r="L57" s="53" t="e">
        <f t="shared" si="13"/>
        <v>#NUM!</v>
      </c>
      <c r="M57" s="53" t="str">
        <f t="shared" si="14"/>
        <v>nei</v>
      </c>
      <c r="N57" s="53">
        <f t="shared" si="15"/>
        <v>0</v>
      </c>
      <c r="O57" s="53" t="e">
        <f t="shared" si="16"/>
        <v>#NUM!</v>
      </c>
      <c r="P57" s="53" t="str">
        <f t="shared" si="17"/>
        <v>nei</v>
      </c>
      <c r="Q57" s="53">
        <f t="shared" si="18"/>
        <v>0</v>
      </c>
      <c r="R57" s="53" t="e">
        <f t="shared" si="19"/>
        <v>#NUM!</v>
      </c>
      <c r="S57" s="53" t="str">
        <f t="shared" si="20"/>
        <v>nei</v>
      </c>
      <c r="T57" s="53">
        <f t="shared" si="21"/>
        <v>0</v>
      </c>
      <c r="U57" s="53"/>
      <c r="V57" s="53"/>
      <c r="W57" s="53"/>
      <c r="X57" s="53"/>
      <c r="Y57" s="53"/>
      <c r="Z57" s="53"/>
      <c r="AA57" s="57">
        <f t="shared" si="22"/>
        <v>0</v>
      </c>
      <c r="AB57" s="107"/>
      <c r="AC57" s="60">
        <f t="shared" si="23"/>
        <v>0</v>
      </c>
    </row>
    <row r="58" spans="2:29" ht="13.5" thickBot="1">
      <c r="B58" s="63">
        <v>50</v>
      </c>
      <c r="C58" s="32"/>
      <c r="D58" s="67"/>
      <c r="E58" s="58"/>
      <c r="F58" s="67"/>
      <c r="G58" s="81"/>
      <c r="H58" s="58"/>
      <c r="I58" s="105"/>
      <c r="J58" s="52"/>
      <c r="K58" s="61">
        <f t="shared" si="12"/>
        <v>0</v>
      </c>
      <c r="L58" s="61" t="e">
        <f t="shared" si="13"/>
        <v>#NUM!</v>
      </c>
      <c r="M58" s="61" t="str">
        <f t="shared" si="14"/>
        <v>nei</v>
      </c>
      <c r="N58" s="61">
        <f t="shared" si="15"/>
        <v>0</v>
      </c>
      <c r="O58" s="61" t="e">
        <f t="shared" si="16"/>
        <v>#NUM!</v>
      </c>
      <c r="P58" s="61" t="str">
        <f t="shared" si="17"/>
        <v>nei</v>
      </c>
      <c r="Q58" s="61">
        <f t="shared" si="18"/>
        <v>0</v>
      </c>
      <c r="R58" s="61" t="e">
        <f t="shared" si="19"/>
        <v>#NUM!</v>
      </c>
      <c r="S58" s="61" t="str">
        <f t="shared" si="20"/>
        <v>nei</v>
      </c>
      <c r="T58" s="61">
        <f t="shared" si="21"/>
        <v>0</v>
      </c>
      <c r="U58" s="61"/>
      <c r="V58" s="61"/>
      <c r="W58" s="61"/>
      <c r="X58" s="61"/>
      <c r="Y58" s="61"/>
      <c r="Z58" s="61"/>
      <c r="AA58" s="58">
        <f t="shared" si="22"/>
        <v>0</v>
      </c>
      <c r="AB58" s="108"/>
      <c r="AC58" s="62">
        <f t="shared" si="23"/>
        <v>0</v>
      </c>
    </row>
    <row r="59" spans="11:26" ht="12.7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1:26" ht="12.7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1:26" ht="12.7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1:26" ht="12.7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1:26" ht="12.7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1:26" ht="12.7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1:26" ht="12.7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1:26" ht="12.7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1:26" ht="12.7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1:26" ht="12.7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1:26" ht="12.7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1:26" ht="12.7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1:26" ht="12.7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1:26" ht="12.7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1:26" ht="12.7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1:26" ht="12.7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1:26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1:26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1:26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1:26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1:26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1:26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1:26" ht="12.7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1:26" ht="12.7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1:26" ht="12.7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1:26" ht="12.75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1:26" ht="12.75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1:26" ht="12.75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1:26" ht="12.75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1:26" ht="12.75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1:26" ht="12.75"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1:26" ht="12.75"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1:26" ht="12.75"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1:26" ht="12.75"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1:26" ht="12.75"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1:26" ht="12.75"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1:26" ht="12.75"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1:26" ht="12.75"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1:26" ht="12.75"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1:26" ht="12.75"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1:26" ht="12.75"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1:26" ht="12.75"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1:26" ht="12.75"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1:26" ht="12.75"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1:26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1:26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1:26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1:26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1:26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1:26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1:26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1:26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1:26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1:26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1:26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1:26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1:26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1:26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1:26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1:26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1:26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1:26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1:26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1:26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1:26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1:26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1:26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1:26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1:26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1:26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1:26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1:26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1:26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1:26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1:26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1:26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1:26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1:26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1:26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1:26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1:26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1:26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1:26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1:26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1:26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1:26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1:26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1:26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C146"/>
  <sheetViews>
    <sheetView workbookViewId="0" topLeftCell="A2">
      <selection activeCell="B18" sqref="B18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2.28125" style="0" bestFit="1" customWidth="1"/>
    <col min="4" max="4" width="11.7109375" style="0" bestFit="1" customWidth="1"/>
    <col min="5" max="5" width="12.421875" style="0" bestFit="1" customWidth="1"/>
    <col min="6" max="6" width="9.8515625" style="0" bestFit="1" customWidth="1"/>
    <col min="7" max="7" width="10.7109375" style="0" customWidth="1"/>
    <col min="8" max="8" width="13.7109375" style="0" bestFit="1" customWidth="1"/>
    <col min="9" max="26" width="12.7109375" style="0" hidden="1" customWidth="1"/>
    <col min="27" max="27" width="12.7109375" style="0" customWidth="1"/>
    <col min="28" max="28" width="13.57421875" style="0" bestFit="1" customWidth="1"/>
    <col min="29" max="29" width="8.7109375" style="0" bestFit="1" customWidth="1"/>
    <col min="30" max="30" width="9.00390625" style="0" bestFit="1" customWidth="1"/>
    <col min="31" max="32" width="9.8515625" style="0" customWidth="1"/>
  </cols>
  <sheetData>
    <row r="2" spans="2:7" ht="20.25">
      <c r="B2" s="137" t="s">
        <v>158</v>
      </c>
      <c r="C2" s="137"/>
      <c r="D2" s="137"/>
      <c r="E2" s="137"/>
      <c r="F2" s="137"/>
      <c r="G2" s="137"/>
    </row>
    <row r="4" spans="2:3" ht="18">
      <c r="B4" s="138" t="s">
        <v>33</v>
      </c>
      <c r="C4" s="138"/>
    </row>
    <row r="5" spans="2:3" ht="15.75">
      <c r="B5" s="101" t="s">
        <v>112</v>
      </c>
      <c r="C5" s="101"/>
    </row>
    <row r="6" ht="13.5" thickBot="1"/>
    <row r="7" spans="2:29" ht="12.75">
      <c r="B7" s="68"/>
      <c r="C7" s="69"/>
      <c r="D7" s="70" t="s">
        <v>50</v>
      </c>
      <c r="E7" s="71" t="s">
        <v>51</v>
      </c>
      <c r="F7" s="70" t="s">
        <v>52</v>
      </c>
      <c r="G7" s="78" t="s">
        <v>53</v>
      </c>
      <c r="H7" s="71" t="s">
        <v>114</v>
      </c>
      <c r="I7" s="103"/>
      <c r="J7" s="82"/>
      <c r="K7" s="70" t="s">
        <v>67</v>
      </c>
      <c r="L7" s="70" t="s">
        <v>62</v>
      </c>
      <c r="M7" s="70"/>
      <c r="N7" s="70"/>
      <c r="O7" s="70" t="s">
        <v>63</v>
      </c>
      <c r="P7" s="70"/>
      <c r="Q7" s="70"/>
      <c r="R7" s="70" t="s">
        <v>64</v>
      </c>
      <c r="S7" s="70"/>
      <c r="T7" s="70"/>
      <c r="U7" s="70"/>
      <c r="V7" s="70"/>
      <c r="W7" s="70"/>
      <c r="X7" s="70"/>
      <c r="Y7" s="70"/>
      <c r="Z7" s="70"/>
      <c r="AA7" s="71" t="s">
        <v>69</v>
      </c>
      <c r="AB7" s="71" t="s">
        <v>58</v>
      </c>
      <c r="AC7" s="72" t="s">
        <v>57</v>
      </c>
    </row>
    <row r="8" spans="2:29" ht="13.5" thickBot="1">
      <c r="B8" s="73" t="s">
        <v>1</v>
      </c>
      <c r="C8" s="74" t="s">
        <v>0</v>
      </c>
      <c r="D8" s="84" t="s">
        <v>111</v>
      </c>
      <c r="E8" s="85" t="s">
        <v>136</v>
      </c>
      <c r="F8" s="84" t="s">
        <v>182</v>
      </c>
      <c r="G8" s="87"/>
      <c r="H8" s="85" t="s">
        <v>203</v>
      </c>
      <c r="I8" s="110"/>
      <c r="J8" s="83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109"/>
      <c r="AB8" s="86" t="s">
        <v>235</v>
      </c>
      <c r="AC8" s="76"/>
    </row>
    <row r="9" spans="2:29" ht="12.75">
      <c r="B9" s="20">
        <v>1</v>
      </c>
      <c r="C9" s="18" t="s">
        <v>104</v>
      </c>
      <c r="D9" s="65">
        <v>66</v>
      </c>
      <c r="E9" s="56"/>
      <c r="F9" s="65"/>
      <c r="G9" s="79"/>
      <c r="H9" s="56">
        <v>87</v>
      </c>
      <c r="I9" s="105"/>
      <c r="J9" s="52"/>
      <c r="K9" s="53">
        <f>COUNT(D9:J9)</f>
        <v>2</v>
      </c>
      <c r="L9" s="53">
        <f>LARGE(D9:J9,1)</f>
        <v>87</v>
      </c>
      <c r="M9" s="53" t="str">
        <f>IF(K9&gt;0,"ja","nei")</f>
        <v>ja</v>
      </c>
      <c r="N9" s="53">
        <f>IF(M9="ja",L9,0)</f>
        <v>87</v>
      </c>
      <c r="O9" s="53">
        <f>LARGE(D9:J9,2)</f>
        <v>66</v>
      </c>
      <c r="P9" s="53" t="str">
        <f>IF(K9&gt;1,"ja","nei")</f>
        <v>ja</v>
      </c>
      <c r="Q9" s="53">
        <f>IF(P9="ja",O9,0)</f>
        <v>66</v>
      </c>
      <c r="R9" s="53" t="e">
        <f>LARGE(D9:J9,3)</f>
        <v>#NUM!</v>
      </c>
      <c r="S9" s="53" t="str">
        <f>IF(K9&gt;2,"ja","nei")</f>
        <v>nei</v>
      </c>
      <c r="T9" s="53">
        <f>IF(S9="ja",R9,0)</f>
        <v>0</v>
      </c>
      <c r="U9" s="53"/>
      <c r="V9" s="53"/>
      <c r="W9" s="53"/>
      <c r="X9" s="53"/>
      <c r="Y9" s="53"/>
      <c r="Z9" s="53"/>
      <c r="AA9" s="77">
        <f>SUM(N9+Q9+T9)</f>
        <v>153</v>
      </c>
      <c r="AB9" s="106">
        <v>68</v>
      </c>
      <c r="AC9" s="59">
        <f>AA9+AB9</f>
        <v>221</v>
      </c>
    </row>
    <row r="10" spans="2:29" ht="12.75">
      <c r="B10" s="27">
        <v>2</v>
      </c>
      <c r="C10" s="122" t="s">
        <v>153</v>
      </c>
      <c r="D10" s="66"/>
      <c r="E10" s="57"/>
      <c r="F10" s="66">
        <v>67</v>
      </c>
      <c r="G10" s="80"/>
      <c r="H10" s="57">
        <v>100</v>
      </c>
      <c r="I10" s="105"/>
      <c r="J10" s="52"/>
      <c r="K10" s="53">
        <f>COUNT(D10:J10)</f>
        <v>2</v>
      </c>
      <c r="L10" s="53">
        <f>LARGE(D10:J10,1)</f>
        <v>100</v>
      </c>
      <c r="M10" s="53" t="str">
        <f>IF(K10&gt;0,"ja","nei")</f>
        <v>ja</v>
      </c>
      <c r="N10" s="53">
        <f>IF(M10="ja",L10,0)</f>
        <v>100</v>
      </c>
      <c r="O10" s="53">
        <f>LARGE(D10:J10,2)</f>
        <v>67</v>
      </c>
      <c r="P10" s="53" t="str">
        <f>IF(K10&gt;1,"ja","nei")</f>
        <v>ja</v>
      </c>
      <c r="Q10" s="53">
        <f>IF(P10="ja",O10,0)</f>
        <v>67</v>
      </c>
      <c r="R10" s="53" t="e">
        <f>LARGE(D10:J10,3)</f>
        <v>#NUM!</v>
      </c>
      <c r="S10" s="53" t="str">
        <f>IF(K10&gt;2,"ja","nei")</f>
        <v>nei</v>
      </c>
      <c r="T10" s="53">
        <f>IF(S10="ja",R10,0)</f>
        <v>0</v>
      </c>
      <c r="U10" s="53"/>
      <c r="V10" s="53"/>
      <c r="W10" s="53"/>
      <c r="X10" s="53"/>
      <c r="Y10" s="53"/>
      <c r="Z10" s="53"/>
      <c r="AA10" s="57">
        <f>SUM(N10+Q10+T10)</f>
        <v>167</v>
      </c>
      <c r="AB10" s="107"/>
      <c r="AC10" s="60">
        <f>AA10+AB10</f>
        <v>167</v>
      </c>
    </row>
    <row r="11" spans="2:29" ht="12.75">
      <c r="B11" s="27">
        <v>3</v>
      </c>
      <c r="C11" s="22" t="s">
        <v>106</v>
      </c>
      <c r="D11" s="66">
        <v>31</v>
      </c>
      <c r="E11" s="57"/>
      <c r="F11" s="66">
        <v>38</v>
      </c>
      <c r="G11" s="80"/>
      <c r="H11" s="57">
        <v>56</v>
      </c>
      <c r="I11" s="105"/>
      <c r="J11" s="52"/>
      <c r="K11" s="53">
        <f>COUNT(D11:J11)</f>
        <v>3</v>
      </c>
      <c r="L11" s="53">
        <f>LARGE(D11:J11,1)</f>
        <v>56</v>
      </c>
      <c r="M11" s="53" t="str">
        <f>IF(K11&gt;0,"ja","nei")</f>
        <v>ja</v>
      </c>
      <c r="N11" s="53">
        <f>IF(M11="ja",L11,0)</f>
        <v>56</v>
      </c>
      <c r="O11" s="53">
        <f>LARGE(D11:J11,2)</f>
        <v>38</v>
      </c>
      <c r="P11" s="53" t="str">
        <f>IF(K11&gt;1,"ja","nei")</f>
        <v>ja</v>
      </c>
      <c r="Q11" s="53">
        <f>IF(P11="ja",O11,0)</f>
        <v>38</v>
      </c>
      <c r="R11" s="53">
        <f>LARGE(D11:J11,3)</f>
        <v>31</v>
      </c>
      <c r="S11" s="53" t="str">
        <f>IF(K11&gt;2,"ja","nei")</f>
        <v>ja</v>
      </c>
      <c r="T11" s="53">
        <f>IF(S11="ja",R11,0)</f>
        <v>31</v>
      </c>
      <c r="U11" s="53"/>
      <c r="V11" s="53"/>
      <c r="W11" s="53"/>
      <c r="X11" s="53"/>
      <c r="Y11" s="53"/>
      <c r="Z11" s="53"/>
      <c r="AA11" s="57">
        <f>SUM(N11+Q11+T11)</f>
        <v>125</v>
      </c>
      <c r="AB11" s="107">
        <v>36</v>
      </c>
      <c r="AC11" s="60">
        <f>AA11+AB11</f>
        <v>161</v>
      </c>
    </row>
    <row r="12" spans="2:29" ht="12.75">
      <c r="B12" s="27">
        <v>4</v>
      </c>
      <c r="C12" s="22" t="s">
        <v>119</v>
      </c>
      <c r="D12" s="66">
        <v>56</v>
      </c>
      <c r="E12" s="57"/>
      <c r="F12" s="66">
        <v>50</v>
      </c>
      <c r="G12" s="80"/>
      <c r="H12" s="57"/>
      <c r="I12" s="105"/>
      <c r="J12" s="52"/>
      <c r="K12" s="53">
        <f>COUNT(D12:J12)</f>
        <v>2</v>
      </c>
      <c r="L12" s="53">
        <f>LARGE(D12:J12,1)</f>
        <v>56</v>
      </c>
      <c r="M12" s="53" t="str">
        <f>IF(K12&gt;0,"ja","nei")</f>
        <v>ja</v>
      </c>
      <c r="N12" s="53">
        <f>IF(M12="ja",L12,0)</f>
        <v>56</v>
      </c>
      <c r="O12" s="53">
        <f>LARGE(D12:J12,2)</f>
        <v>50</v>
      </c>
      <c r="P12" s="53" t="str">
        <f>IF(K12&gt;1,"ja","nei")</f>
        <v>ja</v>
      </c>
      <c r="Q12" s="53">
        <f>IF(P12="ja",O12,0)</f>
        <v>50</v>
      </c>
      <c r="R12" s="53" t="e">
        <f>LARGE(D12:J12,3)</f>
        <v>#NUM!</v>
      </c>
      <c r="S12" s="53" t="str">
        <f>IF(K12&gt;2,"ja","nei")</f>
        <v>nei</v>
      </c>
      <c r="T12" s="53">
        <f>IF(S12="ja",R12,0)</f>
        <v>0</v>
      </c>
      <c r="U12" s="53"/>
      <c r="V12" s="53"/>
      <c r="W12" s="53"/>
      <c r="X12" s="53"/>
      <c r="Y12" s="53"/>
      <c r="Z12" s="53"/>
      <c r="AA12" s="57">
        <f>SUM(N12+Q12+T12)</f>
        <v>106</v>
      </c>
      <c r="AB12" s="107">
        <v>55</v>
      </c>
      <c r="AC12" s="60">
        <f>AA12+AB12</f>
        <v>161</v>
      </c>
    </row>
    <row r="13" spans="2:29" ht="12.75">
      <c r="B13" s="27">
        <v>5</v>
      </c>
      <c r="C13" s="22" t="s">
        <v>43</v>
      </c>
      <c r="D13" s="66">
        <v>42</v>
      </c>
      <c r="E13" s="57"/>
      <c r="F13" s="66">
        <v>36</v>
      </c>
      <c r="G13" s="80"/>
      <c r="H13" s="57"/>
      <c r="I13" s="105"/>
      <c r="J13" s="52"/>
      <c r="K13" s="53">
        <f>COUNT(D13:J13)</f>
        <v>2</v>
      </c>
      <c r="L13" s="53">
        <f>LARGE(D13:J13,1)</f>
        <v>42</v>
      </c>
      <c r="M13" s="53" t="str">
        <f>IF(K13&gt;0,"ja","nei")</f>
        <v>ja</v>
      </c>
      <c r="N13" s="53">
        <f>IF(M13="ja",L13,0)</f>
        <v>42</v>
      </c>
      <c r="O13" s="53">
        <f>LARGE(D13:J13,2)</f>
        <v>36</v>
      </c>
      <c r="P13" s="53" t="str">
        <f>IF(K13&gt;1,"ja","nei")</f>
        <v>ja</v>
      </c>
      <c r="Q13" s="53">
        <f>IF(P13="ja",O13,0)</f>
        <v>36</v>
      </c>
      <c r="R13" s="53" t="e">
        <f>LARGE(D13:J13,3)</f>
        <v>#NUM!</v>
      </c>
      <c r="S13" s="53" t="str">
        <f>IF(K13&gt;2,"ja","nei")</f>
        <v>nei</v>
      </c>
      <c r="T13" s="53">
        <f>IF(S13="ja",R13,0)</f>
        <v>0</v>
      </c>
      <c r="U13" s="53"/>
      <c r="V13" s="53"/>
      <c r="W13" s="53"/>
      <c r="X13" s="53"/>
      <c r="Y13" s="53"/>
      <c r="Z13" s="53"/>
      <c r="AA13" s="57">
        <f>SUM(N13+Q13+T13)</f>
        <v>78</v>
      </c>
      <c r="AB13" s="107">
        <v>41</v>
      </c>
      <c r="AC13" s="60">
        <f>AA13+AB13</f>
        <v>119</v>
      </c>
    </row>
    <row r="14" spans="2:29" ht="12.75">
      <c r="B14" s="27">
        <v>6</v>
      </c>
      <c r="C14" s="100" t="s">
        <v>98</v>
      </c>
      <c r="D14" s="66">
        <v>47</v>
      </c>
      <c r="E14" s="57"/>
      <c r="F14" s="66"/>
      <c r="G14" s="80"/>
      <c r="H14" s="57"/>
      <c r="I14" s="105"/>
      <c r="J14" s="52"/>
      <c r="K14" s="53">
        <f>COUNT(D14:J14)</f>
        <v>1</v>
      </c>
      <c r="L14" s="53">
        <f>LARGE(D14:J14,1)</f>
        <v>47</v>
      </c>
      <c r="M14" s="53" t="str">
        <f>IF(K14&gt;0,"ja","nei")</f>
        <v>ja</v>
      </c>
      <c r="N14" s="53">
        <f>IF(M14="ja",L14,0)</f>
        <v>47</v>
      </c>
      <c r="O14" s="53" t="e">
        <f>LARGE(D14:J14,2)</f>
        <v>#NUM!</v>
      </c>
      <c r="P14" s="53" t="str">
        <f>IF(K14&gt;1,"ja","nei")</f>
        <v>nei</v>
      </c>
      <c r="Q14" s="53">
        <f>IF(P14="ja",O14,0)</f>
        <v>0</v>
      </c>
      <c r="R14" s="53" t="e">
        <f>LARGE(D14:J14,3)</f>
        <v>#NUM!</v>
      </c>
      <c r="S14" s="53" t="str">
        <f>IF(K14&gt;2,"ja","nei")</f>
        <v>nei</v>
      </c>
      <c r="T14" s="53">
        <f>IF(S14="ja",R14,0)</f>
        <v>0</v>
      </c>
      <c r="U14" s="53"/>
      <c r="V14" s="53"/>
      <c r="W14" s="53"/>
      <c r="X14" s="53"/>
      <c r="Y14" s="53"/>
      <c r="Z14" s="53"/>
      <c r="AA14" s="57">
        <f>SUM(N14+Q14+T14)</f>
        <v>47</v>
      </c>
      <c r="AB14" s="107">
        <v>62</v>
      </c>
      <c r="AC14" s="60">
        <f>AA14+AB14</f>
        <v>109</v>
      </c>
    </row>
    <row r="15" spans="2:29" ht="12.75">
      <c r="B15" s="27">
        <v>7</v>
      </c>
      <c r="C15" s="139" t="s">
        <v>201</v>
      </c>
      <c r="D15" s="66"/>
      <c r="E15" s="57"/>
      <c r="F15" s="66">
        <v>100</v>
      </c>
      <c r="G15" s="80"/>
      <c r="H15" s="57"/>
      <c r="I15" s="105"/>
      <c r="J15" s="52"/>
      <c r="K15" s="53">
        <f>COUNT(D15:J15)</f>
        <v>1</v>
      </c>
      <c r="L15" s="53">
        <f>LARGE(D15:J15,1)</f>
        <v>100</v>
      </c>
      <c r="M15" s="53" t="str">
        <f>IF(K15&gt;0,"ja","nei")</f>
        <v>ja</v>
      </c>
      <c r="N15" s="53">
        <f>IF(M15="ja",L15,0)</f>
        <v>100</v>
      </c>
      <c r="O15" s="53" t="e">
        <f>LARGE(D15:J15,2)</f>
        <v>#NUM!</v>
      </c>
      <c r="P15" s="53" t="str">
        <f>IF(K15&gt;1,"ja","nei")</f>
        <v>nei</v>
      </c>
      <c r="Q15" s="53">
        <f>IF(P15="ja",O15,0)</f>
        <v>0</v>
      </c>
      <c r="R15" s="53" t="e">
        <f>LARGE(D15:J15,3)</f>
        <v>#NUM!</v>
      </c>
      <c r="S15" s="53" t="str">
        <f>IF(K15&gt;2,"ja","nei")</f>
        <v>nei</v>
      </c>
      <c r="T15" s="53">
        <f>IF(S15="ja",R15,0)</f>
        <v>0</v>
      </c>
      <c r="U15" s="53"/>
      <c r="V15" s="53"/>
      <c r="W15" s="53"/>
      <c r="X15" s="53"/>
      <c r="Y15" s="53"/>
      <c r="Z15" s="53"/>
      <c r="AA15" s="57">
        <f>SUM(N15+Q15+T15)</f>
        <v>100</v>
      </c>
      <c r="AB15" s="107"/>
      <c r="AC15" s="60">
        <f>AA15+AB15</f>
        <v>100</v>
      </c>
    </row>
    <row r="16" spans="2:29" ht="12.75">
      <c r="B16" s="27">
        <v>7</v>
      </c>
      <c r="C16" s="22" t="s">
        <v>82</v>
      </c>
      <c r="D16" s="66">
        <v>100</v>
      </c>
      <c r="E16" s="57"/>
      <c r="F16" s="66"/>
      <c r="G16" s="80"/>
      <c r="H16" s="57"/>
      <c r="I16" s="105"/>
      <c r="J16" s="52"/>
      <c r="K16" s="53">
        <f>COUNT(D16:J16)</f>
        <v>1</v>
      </c>
      <c r="L16" s="53">
        <f>LARGE(D16:J16,1)</f>
        <v>100</v>
      </c>
      <c r="M16" s="53" t="str">
        <f>IF(K16&gt;0,"ja","nei")</f>
        <v>ja</v>
      </c>
      <c r="N16" s="53">
        <f>IF(M16="ja",L16,0)</f>
        <v>100</v>
      </c>
      <c r="O16" s="53" t="e">
        <f>LARGE(D16:J16,2)</f>
        <v>#NUM!</v>
      </c>
      <c r="P16" s="53" t="str">
        <f>IF(K16&gt;1,"ja","nei")</f>
        <v>nei</v>
      </c>
      <c r="Q16" s="53">
        <f>IF(P16="ja",O16,0)</f>
        <v>0</v>
      </c>
      <c r="R16" s="53" t="e">
        <f>LARGE(D16:J16,3)</f>
        <v>#NUM!</v>
      </c>
      <c r="S16" s="53" t="str">
        <f>IF(K16&gt;2,"ja","nei")</f>
        <v>nei</v>
      </c>
      <c r="T16" s="53">
        <f>IF(S16="ja",R16,0)</f>
        <v>0</v>
      </c>
      <c r="U16" s="53"/>
      <c r="V16" s="53"/>
      <c r="W16" s="53"/>
      <c r="X16" s="53"/>
      <c r="Y16" s="53"/>
      <c r="Z16" s="53"/>
      <c r="AA16" s="57">
        <f>SUM(N16+Q16+T16)</f>
        <v>100</v>
      </c>
      <c r="AB16" s="107"/>
      <c r="AC16" s="60">
        <f>AA16+AB16</f>
        <v>100</v>
      </c>
    </row>
    <row r="17" spans="2:29" ht="12.75">
      <c r="B17" s="27">
        <v>7</v>
      </c>
      <c r="C17" s="22" t="s">
        <v>94</v>
      </c>
      <c r="D17" s="66"/>
      <c r="E17" s="57"/>
      <c r="F17" s="66"/>
      <c r="G17" s="80"/>
      <c r="H17" s="57"/>
      <c r="I17" s="105"/>
      <c r="J17" s="52"/>
      <c r="K17" s="53">
        <f>COUNT(D17:J17)</f>
        <v>0</v>
      </c>
      <c r="L17" s="53" t="e">
        <f>LARGE(D17:J17,1)</f>
        <v>#NUM!</v>
      </c>
      <c r="M17" s="53" t="str">
        <f>IF(K17&gt;0,"ja","nei")</f>
        <v>nei</v>
      </c>
      <c r="N17" s="53">
        <f>IF(M17="ja",L17,0)</f>
        <v>0</v>
      </c>
      <c r="O17" s="53" t="e">
        <f>LARGE(D17:J17,2)</f>
        <v>#NUM!</v>
      </c>
      <c r="P17" s="53" t="str">
        <f>IF(K17&gt;1,"ja","nei")</f>
        <v>nei</v>
      </c>
      <c r="Q17" s="53">
        <f>IF(P17="ja",O17,0)</f>
        <v>0</v>
      </c>
      <c r="R17" s="53" t="e">
        <f>LARGE(D17:J17,3)</f>
        <v>#NUM!</v>
      </c>
      <c r="S17" s="53" t="str">
        <f>IF(K17&gt;2,"ja","nei")</f>
        <v>nei</v>
      </c>
      <c r="T17" s="53">
        <f>IF(S17="ja",R17,0)</f>
        <v>0</v>
      </c>
      <c r="U17" s="53"/>
      <c r="V17" s="53"/>
      <c r="W17" s="53"/>
      <c r="X17" s="53"/>
      <c r="Y17" s="53"/>
      <c r="Z17" s="53"/>
      <c r="AA17" s="57">
        <f>SUM(N17+Q17+T17)</f>
        <v>0</v>
      </c>
      <c r="AB17" s="107">
        <v>100</v>
      </c>
      <c r="AC17" s="60">
        <f>AA17+AB17</f>
        <v>100</v>
      </c>
    </row>
    <row r="18" spans="2:29" ht="12.75">
      <c r="B18" s="27">
        <v>10</v>
      </c>
      <c r="C18" s="22" t="s">
        <v>100</v>
      </c>
      <c r="D18" s="66">
        <v>38</v>
      </c>
      <c r="E18" s="57"/>
      <c r="F18" s="66">
        <v>55</v>
      </c>
      <c r="G18" s="80"/>
      <c r="H18" s="57"/>
      <c r="I18" s="105"/>
      <c r="J18" s="52"/>
      <c r="K18" s="53">
        <f>COUNT(D18:J18)</f>
        <v>2</v>
      </c>
      <c r="L18" s="53">
        <f>LARGE(D18:J18,1)</f>
        <v>55</v>
      </c>
      <c r="M18" s="53" t="str">
        <f>IF(K18&gt;0,"ja","nei")</f>
        <v>ja</v>
      </c>
      <c r="N18" s="53">
        <f>IF(M18="ja",L18,0)</f>
        <v>55</v>
      </c>
      <c r="O18" s="53">
        <f>LARGE(D18:J18,2)</f>
        <v>38</v>
      </c>
      <c r="P18" s="53" t="str">
        <f>IF(K18&gt;1,"ja","nei")</f>
        <v>ja</v>
      </c>
      <c r="Q18" s="53">
        <f>IF(P18="ja",O18,0)</f>
        <v>38</v>
      </c>
      <c r="R18" s="53" t="e">
        <f>LARGE(D18:J18,3)</f>
        <v>#NUM!</v>
      </c>
      <c r="S18" s="53" t="str">
        <f>IF(K18&gt;2,"ja","nei")</f>
        <v>nei</v>
      </c>
      <c r="T18" s="53">
        <f>IF(S18="ja",R18,0)</f>
        <v>0</v>
      </c>
      <c r="U18" s="53"/>
      <c r="V18" s="53"/>
      <c r="W18" s="53"/>
      <c r="X18" s="53"/>
      <c r="Y18" s="53"/>
      <c r="Z18" s="53"/>
      <c r="AA18" s="57">
        <f>SUM(N18+Q18+T18)</f>
        <v>93</v>
      </c>
      <c r="AB18" s="107">
        <v>0</v>
      </c>
      <c r="AC18" s="60">
        <f>AA18+AB18</f>
        <v>93</v>
      </c>
    </row>
    <row r="19" spans="2:29" ht="12.75">
      <c r="B19" s="27">
        <v>11</v>
      </c>
      <c r="C19" s="22" t="s">
        <v>12</v>
      </c>
      <c r="D19" s="66">
        <v>83</v>
      </c>
      <c r="E19" s="57"/>
      <c r="F19" s="66"/>
      <c r="G19" s="80"/>
      <c r="H19" s="57"/>
      <c r="I19" s="105"/>
      <c r="J19" s="52"/>
      <c r="K19" s="53">
        <f>COUNT(D19:J19)</f>
        <v>1</v>
      </c>
      <c r="L19" s="53">
        <f>LARGE(D19:J19,1)</f>
        <v>83</v>
      </c>
      <c r="M19" s="53" t="str">
        <f>IF(K19&gt;0,"ja","nei")</f>
        <v>ja</v>
      </c>
      <c r="N19" s="53">
        <f>IF(M19="ja",L19,0)</f>
        <v>83</v>
      </c>
      <c r="O19" s="53" t="e">
        <f>LARGE(D19:J19,2)</f>
        <v>#NUM!</v>
      </c>
      <c r="P19" s="53" t="str">
        <f>IF(K19&gt;1,"ja","nei")</f>
        <v>nei</v>
      </c>
      <c r="Q19" s="53">
        <f>IF(P19="ja",O19,0)</f>
        <v>0</v>
      </c>
      <c r="R19" s="53" t="e">
        <f>LARGE(D19:J19,3)</f>
        <v>#NUM!</v>
      </c>
      <c r="S19" s="53" t="str">
        <f>IF(K19&gt;2,"ja","nei")</f>
        <v>nei</v>
      </c>
      <c r="T19" s="53">
        <f>IF(S19="ja",R19,0)</f>
        <v>0</v>
      </c>
      <c r="U19" s="53"/>
      <c r="V19" s="53"/>
      <c r="W19" s="53"/>
      <c r="X19" s="53"/>
      <c r="Y19" s="53"/>
      <c r="Z19" s="53"/>
      <c r="AA19" s="57">
        <f>SUM(N19+Q19+T19)</f>
        <v>83</v>
      </c>
      <c r="AB19" s="107"/>
      <c r="AC19" s="60">
        <f>AA19+AB19</f>
        <v>83</v>
      </c>
    </row>
    <row r="20" spans="2:29" ht="12.75">
      <c r="B20" s="27">
        <v>12</v>
      </c>
      <c r="C20" s="122" t="s">
        <v>101</v>
      </c>
      <c r="D20" s="66"/>
      <c r="E20" s="57"/>
      <c r="F20" s="66">
        <v>48</v>
      </c>
      <c r="G20" s="80"/>
      <c r="H20" s="57"/>
      <c r="I20" s="105"/>
      <c r="J20" s="52"/>
      <c r="K20" s="53">
        <f>COUNT(D20:J20)</f>
        <v>1</v>
      </c>
      <c r="L20" s="53">
        <f>LARGE(D20:J20,1)</f>
        <v>48</v>
      </c>
      <c r="M20" s="53" t="str">
        <f>IF(K20&gt;0,"ja","nei")</f>
        <v>ja</v>
      </c>
      <c r="N20" s="53">
        <f>IF(M20="ja",L20,0)</f>
        <v>48</v>
      </c>
      <c r="O20" s="53" t="e">
        <f>LARGE(D20:J20,2)</f>
        <v>#NUM!</v>
      </c>
      <c r="P20" s="53" t="str">
        <f>IF(K20&gt;1,"ja","nei")</f>
        <v>nei</v>
      </c>
      <c r="Q20" s="53">
        <f>IF(P20="ja",O20,0)</f>
        <v>0</v>
      </c>
      <c r="R20" s="53" t="e">
        <f>LARGE(D20:J20,3)</f>
        <v>#NUM!</v>
      </c>
      <c r="S20" s="53" t="str">
        <f>IF(K20&gt;2,"ja","nei")</f>
        <v>nei</v>
      </c>
      <c r="T20" s="53">
        <f>IF(S20="ja",R20,0)</f>
        <v>0</v>
      </c>
      <c r="U20" s="53"/>
      <c r="V20" s="53"/>
      <c r="W20" s="53"/>
      <c r="X20" s="53"/>
      <c r="Y20" s="53"/>
      <c r="Z20" s="53"/>
      <c r="AA20" s="57">
        <f>SUM(N20+Q20+T20)</f>
        <v>48</v>
      </c>
      <c r="AB20" s="107">
        <v>32</v>
      </c>
      <c r="AC20" s="60">
        <f>AA20+AB20</f>
        <v>80</v>
      </c>
    </row>
    <row r="21" spans="2:29" ht="12.75">
      <c r="B21" s="27">
        <v>13</v>
      </c>
      <c r="C21" s="22" t="s">
        <v>41</v>
      </c>
      <c r="D21" s="66"/>
      <c r="E21" s="57"/>
      <c r="F21" s="66"/>
      <c r="G21" s="80"/>
      <c r="H21" s="57"/>
      <c r="I21" s="105"/>
      <c r="J21" s="52"/>
      <c r="K21" s="53">
        <f>COUNT(D21:J21)</f>
        <v>0</v>
      </c>
      <c r="L21" s="53" t="e">
        <f>LARGE(D21:J21,1)</f>
        <v>#NUM!</v>
      </c>
      <c r="M21" s="53" t="str">
        <f>IF(K21&gt;0,"ja","nei")</f>
        <v>nei</v>
      </c>
      <c r="N21" s="53">
        <f>IF(M21="ja",L21,0)</f>
        <v>0</v>
      </c>
      <c r="O21" s="53" t="e">
        <f>LARGE(D21:J21,2)</f>
        <v>#NUM!</v>
      </c>
      <c r="P21" s="53" t="str">
        <f>IF(K21&gt;1,"ja","nei")</f>
        <v>nei</v>
      </c>
      <c r="Q21" s="53">
        <f>IF(P21="ja",O21,0)</f>
        <v>0</v>
      </c>
      <c r="R21" s="53" t="e">
        <f>LARGE(D21:J21,3)</f>
        <v>#NUM!</v>
      </c>
      <c r="S21" s="53" t="str">
        <f>IF(K21&gt;2,"ja","nei")</f>
        <v>nei</v>
      </c>
      <c r="T21" s="53">
        <f>IF(S21="ja",R21,0)</f>
        <v>0</v>
      </c>
      <c r="U21" s="53"/>
      <c r="V21" s="53"/>
      <c r="W21" s="53"/>
      <c r="X21" s="53"/>
      <c r="Y21" s="53"/>
      <c r="Z21" s="53"/>
      <c r="AA21" s="57">
        <f>SUM(N21+Q21+T21)</f>
        <v>0</v>
      </c>
      <c r="AB21" s="107">
        <v>80</v>
      </c>
      <c r="AC21" s="60">
        <f>AA21+AB21</f>
        <v>80</v>
      </c>
    </row>
    <row r="22" spans="2:29" ht="12.75">
      <c r="B22" s="27">
        <v>14</v>
      </c>
      <c r="C22" s="22" t="s">
        <v>88</v>
      </c>
      <c r="D22" s="66">
        <v>76</v>
      </c>
      <c r="E22" s="57"/>
      <c r="F22" s="66"/>
      <c r="G22" s="80"/>
      <c r="H22" s="57"/>
      <c r="I22" s="105"/>
      <c r="J22" s="52"/>
      <c r="K22" s="53">
        <f>COUNT(D22:J22)</f>
        <v>1</v>
      </c>
      <c r="L22" s="53">
        <f>LARGE(D22:J22,1)</f>
        <v>76</v>
      </c>
      <c r="M22" s="53" t="str">
        <f>IF(K22&gt;0,"ja","nei")</f>
        <v>ja</v>
      </c>
      <c r="N22" s="53">
        <f>IF(M22="ja",L22,0)</f>
        <v>76</v>
      </c>
      <c r="O22" s="53" t="e">
        <f>LARGE(D22:J22,2)</f>
        <v>#NUM!</v>
      </c>
      <c r="P22" s="53" t="str">
        <f>IF(K22&gt;1,"ja","nei")</f>
        <v>nei</v>
      </c>
      <c r="Q22" s="53">
        <f>IF(P22="ja",O22,0)</f>
        <v>0</v>
      </c>
      <c r="R22" s="53" t="e">
        <f>LARGE(D22:J22,3)</f>
        <v>#NUM!</v>
      </c>
      <c r="S22" s="53" t="str">
        <f>IF(K22&gt;2,"ja","nei")</f>
        <v>nei</v>
      </c>
      <c r="T22" s="53">
        <f>IF(S22="ja",R22,0)</f>
        <v>0</v>
      </c>
      <c r="U22" s="53"/>
      <c r="V22" s="53"/>
      <c r="W22" s="53"/>
      <c r="X22" s="53"/>
      <c r="Y22" s="53"/>
      <c r="Z22" s="53"/>
      <c r="AA22" s="57">
        <f>SUM(N22+Q22+T22)</f>
        <v>76</v>
      </c>
      <c r="AB22" s="107"/>
      <c r="AC22" s="60">
        <f>AA22+AB22</f>
        <v>76</v>
      </c>
    </row>
    <row r="23" spans="2:29" ht="12.75">
      <c r="B23" s="27">
        <v>15</v>
      </c>
      <c r="C23" s="22" t="s">
        <v>34</v>
      </c>
      <c r="D23" s="66">
        <v>0</v>
      </c>
      <c r="E23" s="57"/>
      <c r="F23" s="66">
        <v>74</v>
      </c>
      <c r="G23" s="80"/>
      <c r="H23" s="57"/>
      <c r="I23" s="105"/>
      <c r="J23" s="52"/>
      <c r="K23" s="53">
        <f>COUNT(D23:J23)</f>
        <v>2</v>
      </c>
      <c r="L23" s="53">
        <f>LARGE(D23:J23,1)</f>
        <v>74</v>
      </c>
      <c r="M23" s="53" t="str">
        <f>IF(K23&gt;0,"ja","nei")</f>
        <v>ja</v>
      </c>
      <c r="N23" s="53">
        <f>IF(M23="ja",L23,0)</f>
        <v>74</v>
      </c>
      <c r="O23" s="53">
        <f>LARGE(D23:J23,2)</f>
        <v>0</v>
      </c>
      <c r="P23" s="53" t="str">
        <f>IF(K23&gt;1,"ja","nei")</f>
        <v>ja</v>
      </c>
      <c r="Q23" s="53">
        <f>IF(P23="ja",O23,0)</f>
        <v>0</v>
      </c>
      <c r="R23" s="53" t="e">
        <f>LARGE(D23:J23,3)</f>
        <v>#NUM!</v>
      </c>
      <c r="S23" s="53" t="str">
        <f>IF(K23&gt;2,"ja","nei")</f>
        <v>nei</v>
      </c>
      <c r="T23" s="53">
        <f>IF(S23="ja",R23,0)</f>
        <v>0</v>
      </c>
      <c r="U23" s="53"/>
      <c r="V23" s="53"/>
      <c r="W23" s="53"/>
      <c r="X23" s="53"/>
      <c r="Y23" s="53"/>
      <c r="Z23" s="53"/>
      <c r="AA23" s="57">
        <f>SUM(N23+Q23+T23)</f>
        <v>74</v>
      </c>
      <c r="AB23" s="107"/>
      <c r="AC23" s="60">
        <f>AA23+AB23</f>
        <v>74</v>
      </c>
    </row>
    <row r="24" spans="2:29" ht="12.75">
      <c r="B24" s="27">
        <v>16</v>
      </c>
      <c r="C24" s="22" t="s">
        <v>213</v>
      </c>
      <c r="D24" s="66"/>
      <c r="E24" s="57"/>
      <c r="F24" s="66"/>
      <c r="G24" s="80"/>
      <c r="H24" s="57">
        <v>70</v>
      </c>
      <c r="I24" s="105"/>
      <c r="J24" s="52"/>
      <c r="K24" s="53">
        <f>COUNT(D24:J24)</f>
        <v>1</v>
      </c>
      <c r="L24" s="53">
        <f>LARGE(D24:J24,1)</f>
        <v>70</v>
      </c>
      <c r="M24" s="53" t="str">
        <f>IF(K24&gt;0,"ja","nei")</f>
        <v>ja</v>
      </c>
      <c r="N24" s="53">
        <f>IF(M24="ja",L24,0)</f>
        <v>70</v>
      </c>
      <c r="O24" s="53" t="e">
        <f>LARGE(D24:J24,2)</f>
        <v>#NUM!</v>
      </c>
      <c r="P24" s="53" t="str">
        <f>IF(K24&gt;1,"ja","nei")</f>
        <v>nei</v>
      </c>
      <c r="Q24" s="53">
        <f>IF(P24="ja",O24,0)</f>
        <v>0</v>
      </c>
      <c r="R24" s="53" t="e">
        <f>LARGE(D24:J24,3)</f>
        <v>#NUM!</v>
      </c>
      <c r="S24" s="53" t="str">
        <f>IF(K24&gt;2,"ja","nei")</f>
        <v>nei</v>
      </c>
      <c r="T24" s="53">
        <f>IF(S24="ja",R24,0)</f>
        <v>0</v>
      </c>
      <c r="U24" s="53"/>
      <c r="V24" s="53"/>
      <c r="W24" s="53"/>
      <c r="X24" s="53"/>
      <c r="Y24" s="53"/>
      <c r="Z24" s="53"/>
      <c r="AA24" s="57">
        <f>SUM(N24+Q24+T24)</f>
        <v>70</v>
      </c>
      <c r="AB24" s="107"/>
      <c r="AC24" s="60">
        <f>AA24+AB24</f>
        <v>70</v>
      </c>
    </row>
    <row r="25" spans="2:29" ht="12.75">
      <c r="B25" s="27">
        <v>17</v>
      </c>
      <c r="C25" s="22" t="s">
        <v>118</v>
      </c>
      <c r="D25" s="66">
        <v>69</v>
      </c>
      <c r="E25" s="57"/>
      <c r="F25" s="66"/>
      <c r="G25" s="80"/>
      <c r="H25" s="57"/>
      <c r="I25" s="105"/>
      <c r="J25" s="52"/>
      <c r="K25" s="53">
        <f>COUNT(D25:J25)</f>
        <v>1</v>
      </c>
      <c r="L25" s="53">
        <f>LARGE(D25:J25,1)</f>
        <v>69</v>
      </c>
      <c r="M25" s="53" t="str">
        <f>IF(K25&gt;0,"ja","nei")</f>
        <v>ja</v>
      </c>
      <c r="N25" s="53">
        <f>IF(M25="ja",L25,0)</f>
        <v>69</v>
      </c>
      <c r="O25" s="53" t="e">
        <f>LARGE(D25:J25,2)</f>
        <v>#NUM!</v>
      </c>
      <c r="P25" s="53" t="str">
        <f>IF(K25&gt;1,"ja","nei")</f>
        <v>nei</v>
      </c>
      <c r="Q25" s="53">
        <f>IF(P25="ja",O25,0)</f>
        <v>0</v>
      </c>
      <c r="R25" s="53" t="e">
        <f>LARGE(D25:J25,3)</f>
        <v>#NUM!</v>
      </c>
      <c r="S25" s="53" t="str">
        <f>IF(K25&gt;2,"ja","nei")</f>
        <v>nei</v>
      </c>
      <c r="T25" s="53">
        <f>IF(S25="ja",R25,0)</f>
        <v>0</v>
      </c>
      <c r="U25" s="53"/>
      <c r="V25" s="53"/>
      <c r="W25" s="53"/>
      <c r="X25" s="53"/>
      <c r="Y25" s="53"/>
      <c r="Z25" s="53"/>
      <c r="AA25" s="57">
        <f>SUM(N25+Q25+T25)</f>
        <v>69</v>
      </c>
      <c r="AB25" s="107"/>
      <c r="AC25" s="60">
        <f>AA25+AB25</f>
        <v>69</v>
      </c>
    </row>
    <row r="26" spans="2:29" ht="12.75">
      <c r="B26" s="27">
        <v>18</v>
      </c>
      <c r="C26" s="122" t="s">
        <v>171</v>
      </c>
      <c r="D26" s="66"/>
      <c r="E26" s="57"/>
      <c r="F26" s="66">
        <v>27</v>
      </c>
      <c r="G26" s="80"/>
      <c r="H26" s="57"/>
      <c r="I26" s="105"/>
      <c r="J26" s="52"/>
      <c r="K26" s="53">
        <f>COUNT(D26:J26)</f>
        <v>1</v>
      </c>
      <c r="L26" s="53">
        <f>LARGE(D26:J26,1)</f>
        <v>27</v>
      </c>
      <c r="M26" s="53" t="str">
        <f>IF(K26&gt;0,"ja","nei")</f>
        <v>ja</v>
      </c>
      <c r="N26" s="53">
        <f>IF(M26="ja",L26,0)</f>
        <v>27</v>
      </c>
      <c r="O26" s="53" t="e">
        <f>LARGE(D26:J26,2)</f>
        <v>#NUM!</v>
      </c>
      <c r="P26" s="53" t="str">
        <f>IF(K26&gt;1,"ja","nei")</f>
        <v>nei</v>
      </c>
      <c r="Q26" s="53">
        <f>IF(P26="ja",O26,0)</f>
        <v>0</v>
      </c>
      <c r="R26" s="53" t="e">
        <f>LARGE(D26:J26,3)</f>
        <v>#NUM!</v>
      </c>
      <c r="S26" s="53" t="str">
        <f>IF(K26&gt;2,"ja","nei")</f>
        <v>nei</v>
      </c>
      <c r="T26" s="53">
        <f>IF(S26="ja",R26,0)</f>
        <v>0</v>
      </c>
      <c r="U26" s="53"/>
      <c r="V26" s="53"/>
      <c r="W26" s="53"/>
      <c r="X26" s="53"/>
      <c r="Y26" s="53"/>
      <c r="Z26" s="53"/>
      <c r="AA26" s="57">
        <f>SUM(N26+Q26+T26)</f>
        <v>27</v>
      </c>
      <c r="AB26" s="107">
        <v>31</v>
      </c>
      <c r="AC26" s="60">
        <f>AA26+AB26</f>
        <v>58</v>
      </c>
    </row>
    <row r="27" spans="2:29" ht="12.75">
      <c r="B27" s="27">
        <v>19</v>
      </c>
      <c r="C27" s="99" t="s">
        <v>217</v>
      </c>
      <c r="D27" s="66"/>
      <c r="E27" s="57"/>
      <c r="F27" s="66"/>
      <c r="G27" s="80"/>
      <c r="H27" s="57"/>
      <c r="I27" s="105"/>
      <c r="J27" s="52"/>
      <c r="K27" s="53">
        <f>COUNT(D27:J27)</f>
        <v>0</v>
      </c>
      <c r="L27" s="53" t="e">
        <f>LARGE(D27:J27,1)</f>
        <v>#NUM!</v>
      </c>
      <c r="M27" s="53" t="str">
        <f>IF(K27&gt;0,"ja","nei")</f>
        <v>nei</v>
      </c>
      <c r="N27" s="53">
        <f>IF(M27="ja",L27,0)</f>
        <v>0</v>
      </c>
      <c r="O27" s="53" t="e">
        <f>LARGE(D27:J27,2)</f>
        <v>#NUM!</v>
      </c>
      <c r="P27" s="53" t="str">
        <f>IF(K27&gt;1,"ja","nei")</f>
        <v>nei</v>
      </c>
      <c r="Q27" s="53">
        <f>IF(P27="ja",O27,0)</f>
        <v>0</v>
      </c>
      <c r="R27" s="53" t="e">
        <f>LARGE(D27:J27,3)</f>
        <v>#NUM!</v>
      </c>
      <c r="S27" s="53" t="str">
        <f>IF(K27&gt;2,"ja","nei")</f>
        <v>nei</v>
      </c>
      <c r="T27" s="53">
        <f>IF(S27="ja",R27,0)</f>
        <v>0</v>
      </c>
      <c r="U27" s="53"/>
      <c r="V27" s="53"/>
      <c r="W27" s="53"/>
      <c r="X27" s="53"/>
      <c r="Y27" s="53"/>
      <c r="Z27" s="53"/>
      <c r="AA27" s="57">
        <f>SUM(N27+Q27+T27)</f>
        <v>0</v>
      </c>
      <c r="AB27" s="107">
        <v>51</v>
      </c>
      <c r="AC27" s="60">
        <f>AA27+AB27</f>
        <v>51</v>
      </c>
    </row>
    <row r="28" spans="2:29" ht="12.75">
      <c r="B28" s="27">
        <v>20</v>
      </c>
      <c r="C28" s="22" t="s">
        <v>218</v>
      </c>
      <c r="D28" s="66"/>
      <c r="E28" s="57"/>
      <c r="F28" s="66"/>
      <c r="G28" s="80"/>
      <c r="H28" s="57"/>
      <c r="I28" s="105"/>
      <c r="J28" s="52"/>
      <c r="K28" s="53">
        <f>COUNT(D28:J28)</f>
        <v>0</v>
      </c>
      <c r="L28" s="53" t="e">
        <f>LARGE(D28:J28,1)</f>
        <v>#NUM!</v>
      </c>
      <c r="M28" s="53" t="str">
        <f>IF(K28&gt;0,"ja","nei")</f>
        <v>nei</v>
      </c>
      <c r="N28" s="53">
        <f>IF(M28="ja",L28,0)</f>
        <v>0</v>
      </c>
      <c r="O28" s="53" t="e">
        <f>LARGE(D28:J28,2)</f>
        <v>#NUM!</v>
      </c>
      <c r="P28" s="53" t="str">
        <f>IF(K28&gt;1,"ja","nei")</f>
        <v>nei</v>
      </c>
      <c r="Q28" s="53">
        <f>IF(P28="ja",O28,0)</f>
        <v>0</v>
      </c>
      <c r="R28" s="53" t="e">
        <f>LARGE(D28:J28,3)</f>
        <v>#NUM!</v>
      </c>
      <c r="S28" s="53" t="str">
        <f>IF(K28&gt;2,"ja","nei")</f>
        <v>nei</v>
      </c>
      <c r="T28" s="53">
        <f>IF(S28="ja",R28,0)</f>
        <v>0</v>
      </c>
      <c r="U28" s="53"/>
      <c r="V28" s="53"/>
      <c r="W28" s="53"/>
      <c r="X28" s="53"/>
      <c r="Y28" s="53"/>
      <c r="Z28" s="53"/>
      <c r="AA28" s="57">
        <f>SUM(N28+Q28+T28)</f>
        <v>0</v>
      </c>
      <c r="AB28" s="107">
        <v>48</v>
      </c>
      <c r="AC28" s="60">
        <f>AA28+AB28</f>
        <v>48</v>
      </c>
    </row>
    <row r="29" spans="2:29" ht="12.75">
      <c r="B29" s="27">
        <v>21</v>
      </c>
      <c r="C29" s="22" t="s">
        <v>120</v>
      </c>
      <c r="D29" s="66">
        <v>0</v>
      </c>
      <c r="E29" s="57"/>
      <c r="F29" s="66"/>
      <c r="G29" s="80"/>
      <c r="H29" s="57"/>
      <c r="I29" s="105"/>
      <c r="J29" s="52"/>
      <c r="K29" s="53">
        <f>COUNT(D29:J29)</f>
        <v>1</v>
      </c>
      <c r="L29" s="53">
        <f>LARGE(D29:J29,1)</f>
        <v>0</v>
      </c>
      <c r="M29" s="53" t="str">
        <f>IF(K29&gt;0,"ja","nei")</f>
        <v>ja</v>
      </c>
      <c r="N29" s="53">
        <f>IF(M29="ja",L29,0)</f>
        <v>0</v>
      </c>
      <c r="O29" s="53" t="e">
        <f>LARGE(D29:J29,2)</f>
        <v>#NUM!</v>
      </c>
      <c r="P29" s="53" t="str">
        <f>IF(K29&gt;1,"ja","nei")</f>
        <v>nei</v>
      </c>
      <c r="Q29" s="53">
        <f>IF(P29="ja",O29,0)</f>
        <v>0</v>
      </c>
      <c r="R29" s="53" t="e">
        <f>LARGE(D29:J29,3)</f>
        <v>#NUM!</v>
      </c>
      <c r="S29" s="53" t="str">
        <f>IF(K29&gt;2,"ja","nei")</f>
        <v>nei</v>
      </c>
      <c r="T29" s="53">
        <f>IF(S29="ja",R29,0)</f>
        <v>0</v>
      </c>
      <c r="U29" s="53"/>
      <c r="V29" s="53"/>
      <c r="W29" s="53"/>
      <c r="X29" s="53"/>
      <c r="Y29" s="53"/>
      <c r="Z29" s="53"/>
      <c r="AA29" s="57">
        <f>SUM(N29+Q29+T29)</f>
        <v>0</v>
      </c>
      <c r="AB29" s="107">
        <v>47</v>
      </c>
      <c r="AC29" s="60">
        <f>AA29+AB29</f>
        <v>47</v>
      </c>
    </row>
    <row r="30" spans="2:29" ht="12.75">
      <c r="B30" s="27">
        <v>22</v>
      </c>
      <c r="C30" s="22" t="s">
        <v>219</v>
      </c>
      <c r="D30" s="66"/>
      <c r="E30" s="57"/>
      <c r="F30" s="66"/>
      <c r="G30" s="80"/>
      <c r="H30" s="57"/>
      <c r="I30" s="105"/>
      <c r="J30" s="52"/>
      <c r="K30" s="53">
        <f>COUNT(D30:J30)</f>
        <v>0</v>
      </c>
      <c r="L30" s="53" t="e">
        <f>LARGE(D30:J30,1)</f>
        <v>#NUM!</v>
      </c>
      <c r="M30" s="53" t="str">
        <f>IF(K30&gt;0,"ja","nei")</f>
        <v>nei</v>
      </c>
      <c r="N30" s="53">
        <f>IF(M30="ja",L30,0)</f>
        <v>0</v>
      </c>
      <c r="O30" s="53" t="e">
        <f>LARGE(D30:J30,2)</f>
        <v>#NUM!</v>
      </c>
      <c r="P30" s="53" t="str">
        <f>IF(K30&gt;1,"ja","nei")</f>
        <v>nei</v>
      </c>
      <c r="Q30" s="53">
        <f>IF(P30="ja",O30,0)</f>
        <v>0</v>
      </c>
      <c r="R30" s="53" t="e">
        <f>LARGE(D30:J30,3)</f>
        <v>#NUM!</v>
      </c>
      <c r="S30" s="53" t="str">
        <f>IF(K30&gt;2,"ja","nei")</f>
        <v>nei</v>
      </c>
      <c r="T30" s="53">
        <f>IF(S30="ja",R30,0)</f>
        <v>0</v>
      </c>
      <c r="U30" s="53"/>
      <c r="V30" s="53"/>
      <c r="W30" s="53"/>
      <c r="X30" s="53"/>
      <c r="Y30" s="53"/>
      <c r="Z30" s="53"/>
      <c r="AA30" s="57">
        <f>SUM(N30+Q30+T30)</f>
        <v>0</v>
      </c>
      <c r="AB30" s="107">
        <v>45</v>
      </c>
      <c r="AC30" s="60">
        <f>AA30+AB30</f>
        <v>45</v>
      </c>
    </row>
    <row r="31" spans="2:29" ht="12.75">
      <c r="B31" s="27">
        <v>23</v>
      </c>
      <c r="C31" s="22" t="s">
        <v>131</v>
      </c>
      <c r="D31" s="66"/>
      <c r="E31" s="57"/>
      <c r="F31" s="66"/>
      <c r="G31" s="80"/>
      <c r="H31" s="57"/>
      <c r="I31" s="105"/>
      <c r="J31" s="52"/>
      <c r="K31" s="53">
        <f>COUNT(D31:J31)</f>
        <v>0</v>
      </c>
      <c r="L31" s="53" t="e">
        <f>LARGE(D31:J31,1)</f>
        <v>#NUM!</v>
      </c>
      <c r="M31" s="53" t="str">
        <f>IF(K31&gt;0,"ja","nei")</f>
        <v>nei</v>
      </c>
      <c r="N31" s="53">
        <f>IF(M31="ja",L31,0)</f>
        <v>0</v>
      </c>
      <c r="O31" s="53" t="e">
        <f>LARGE(D31:J31,2)</f>
        <v>#NUM!</v>
      </c>
      <c r="P31" s="53" t="str">
        <f>IF(K31&gt;1,"ja","nei")</f>
        <v>nei</v>
      </c>
      <c r="Q31" s="53">
        <f>IF(P31="ja",O31,0)</f>
        <v>0</v>
      </c>
      <c r="R31" s="53" t="e">
        <f>LARGE(D31:J31,3)</f>
        <v>#NUM!</v>
      </c>
      <c r="S31" s="53" t="str">
        <f>IF(K31&gt;2,"ja","nei")</f>
        <v>nei</v>
      </c>
      <c r="T31" s="53">
        <f>IF(S31="ja",R31,0)</f>
        <v>0</v>
      </c>
      <c r="U31" s="53"/>
      <c r="V31" s="53"/>
      <c r="W31" s="53"/>
      <c r="X31" s="53"/>
      <c r="Y31" s="53"/>
      <c r="Z31" s="53"/>
      <c r="AA31" s="57">
        <f>SUM(N31+Q31+T31)</f>
        <v>0</v>
      </c>
      <c r="AB31" s="107">
        <v>39</v>
      </c>
      <c r="AC31" s="60">
        <f>AA31+AB31</f>
        <v>39</v>
      </c>
    </row>
    <row r="32" spans="2:29" ht="12.75">
      <c r="B32" s="27">
        <v>24</v>
      </c>
      <c r="C32" s="22" t="s">
        <v>103</v>
      </c>
      <c r="D32" s="66">
        <v>37</v>
      </c>
      <c r="E32" s="57"/>
      <c r="F32" s="66"/>
      <c r="G32" s="80"/>
      <c r="H32" s="57"/>
      <c r="I32" s="105"/>
      <c r="J32" s="52"/>
      <c r="K32" s="53">
        <f>COUNT(D32:J32)</f>
        <v>1</v>
      </c>
      <c r="L32" s="53">
        <f>LARGE(D32:J32,1)</f>
        <v>37</v>
      </c>
      <c r="M32" s="53" t="str">
        <f>IF(K32&gt;0,"ja","nei")</f>
        <v>ja</v>
      </c>
      <c r="N32" s="53">
        <f>IF(M32="ja",L32,0)</f>
        <v>37</v>
      </c>
      <c r="O32" s="53" t="e">
        <f>LARGE(D32:J32,2)</f>
        <v>#NUM!</v>
      </c>
      <c r="P32" s="53" t="str">
        <f>IF(K32&gt;1,"ja","nei")</f>
        <v>nei</v>
      </c>
      <c r="Q32" s="53">
        <f>IF(P32="ja",O32,0)</f>
        <v>0</v>
      </c>
      <c r="R32" s="53" t="e">
        <f>LARGE(D32:J32,3)</f>
        <v>#NUM!</v>
      </c>
      <c r="S32" s="53" t="str">
        <f>IF(K32&gt;2,"ja","nei")</f>
        <v>nei</v>
      </c>
      <c r="T32" s="53">
        <f>IF(S32="ja",R32,0)</f>
        <v>0</v>
      </c>
      <c r="U32" s="53"/>
      <c r="V32" s="53"/>
      <c r="W32" s="53"/>
      <c r="X32" s="53"/>
      <c r="Y32" s="53"/>
      <c r="Z32" s="53"/>
      <c r="AA32" s="57">
        <f>SUM(N32+Q32+T32)</f>
        <v>37</v>
      </c>
      <c r="AB32" s="107"/>
      <c r="AC32" s="60">
        <f>AA32+AB32</f>
        <v>37</v>
      </c>
    </row>
    <row r="33" spans="2:29" ht="12.75">
      <c r="B33" s="27">
        <v>25</v>
      </c>
      <c r="C33" s="22" t="s">
        <v>221</v>
      </c>
      <c r="D33" s="66"/>
      <c r="E33" s="57"/>
      <c r="F33" s="66"/>
      <c r="G33" s="80"/>
      <c r="H33" s="57"/>
      <c r="I33" s="105"/>
      <c r="J33" s="52"/>
      <c r="K33" s="53">
        <f>COUNT(D33:J33)</f>
        <v>0</v>
      </c>
      <c r="L33" s="53" t="e">
        <f>LARGE(D33:J33,1)</f>
        <v>#NUM!</v>
      </c>
      <c r="M33" s="53" t="str">
        <f>IF(K33&gt;0,"ja","nei")</f>
        <v>nei</v>
      </c>
      <c r="N33" s="53">
        <f>IF(M33="ja",L33,0)</f>
        <v>0</v>
      </c>
      <c r="O33" s="53" t="e">
        <f>LARGE(D33:J33,2)</f>
        <v>#NUM!</v>
      </c>
      <c r="P33" s="53" t="str">
        <f>IF(K33&gt;1,"ja","nei")</f>
        <v>nei</v>
      </c>
      <c r="Q33" s="53">
        <f>IF(P33="ja",O33,0)</f>
        <v>0</v>
      </c>
      <c r="R33" s="53" t="e">
        <f>LARGE(D33:J33,3)</f>
        <v>#NUM!</v>
      </c>
      <c r="S33" s="53" t="str">
        <f>IF(K33&gt;2,"ja","nei")</f>
        <v>nei</v>
      </c>
      <c r="T33" s="53">
        <f>IF(S33="ja",R33,0)</f>
        <v>0</v>
      </c>
      <c r="U33" s="53"/>
      <c r="V33" s="53"/>
      <c r="W33" s="53"/>
      <c r="X33" s="53"/>
      <c r="Y33" s="53"/>
      <c r="Z33" s="53"/>
      <c r="AA33" s="57">
        <f>SUM(N33+Q33+T33)</f>
        <v>0</v>
      </c>
      <c r="AB33" s="107">
        <v>37</v>
      </c>
      <c r="AC33" s="60">
        <f>AA33+AB33</f>
        <v>37</v>
      </c>
    </row>
    <row r="34" spans="2:29" ht="12.75">
      <c r="B34" s="27">
        <v>26</v>
      </c>
      <c r="C34" s="22" t="s">
        <v>222</v>
      </c>
      <c r="D34" s="66"/>
      <c r="E34" s="57"/>
      <c r="F34" s="66"/>
      <c r="G34" s="80"/>
      <c r="H34" s="57"/>
      <c r="I34" s="105"/>
      <c r="J34" s="52"/>
      <c r="K34" s="53">
        <f>COUNT(D34:J34)</f>
        <v>0</v>
      </c>
      <c r="L34" s="53" t="e">
        <f>LARGE(D34:J34,1)</f>
        <v>#NUM!</v>
      </c>
      <c r="M34" s="53" t="str">
        <f>IF(K34&gt;0,"ja","nei")</f>
        <v>nei</v>
      </c>
      <c r="N34" s="53">
        <f>IF(M34="ja",L34,0)</f>
        <v>0</v>
      </c>
      <c r="O34" s="53" t="e">
        <f>LARGE(D34:J34,2)</f>
        <v>#NUM!</v>
      </c>
      <c r="P34" s="53" t="str">
        <f>IF(K34&gt;1,"ja","nei")</f>
        <v>nei</v>
      </c>
      <c r="Q34" s="53">
        <f>IF(P34="ja",O34,0)</f>
        <v>0</v>
      </c>
      <c r="R34" s="53" t="e">
        <f>LARGE(D34:J34,3)</f>
        <v>#NUM!</v>
      </c>
      <c r="S34" s="53" t="str">
        <f>IF(K34&gt;2,"ja","nei")</f>
        <v>nei</v>
      </c>
      <c r="T34" s="53">
        <f>IF(S34="ja",R34,0)</f>
        <v>0</v>
      </c>
      <c r="U34" s="53"/>
      <c r="V34" s="53"/>
      <c r="W34" s="53"/>
      <c r="X34" s="53"/>
      <c r="Y34" s="53"/>
      <c r="Z34" s="53"/>
      <c r="AA34" s="57">
        <f>SUM(N34+Q34+T34)</f>
        <v>0</v>
      </c>
      <c r="AB34" s="107">
        <v>26</v>
      </c>
      <c r="AC34" s="60">
        <f>AA34+AB34</f>
        <v>26</v>
      </c>
    </row>
    <row r="35" spans="2:29" ht="12.75">
      <c r="B35" s="27">
        <v>27</v>
      </c>
      <c r="C35" s="22" t="s">
        <v>233</v>
      </c>
      <c r="D35" s="66"/>
      <c r="E35" s="57"/>
      <c r="F35" s="66"/>
      <c r="G35" s="80"/>
      <c r="H35" s="57"/>
      <c r="I35" s="105"/>
      <c r="J35" s="52"/>
      <c r="K35" s="53">
        <f>COUNT(D35:J35)</f>
        <v>0</v>
      </c>
      <c r="L35" s="53" t="e">
        <f>LARGE(D35:J35,1)</f>
        <v>#NUM!</v>
      </c>
      <c r="M35" s="53" t="str">
        <f>IF(K35&gt;0,"ja","nei")</f>
        <v>nei</v>
      </c>
      <c r="N35" s="53">
        <f>IF(M35="ja",L35,0)</f>
        <v>0</v>
      </c>
      <c r="O35" s="53" t="e">
        <f>LARGE(D35:J35,2)</f>
        <v>#NUM!</v>
      </c>
      <c r="P35" s="53" t="str">
        <f>IF(K35&gt;1,"ja","nei")</f>
        <v>nei</v>
      </c>
      <c r="Q35" s="53">
        <f>IF(P35="ja",O35,0)</f>
        <v>0</v>
      </c>
      <c r="R35" s="53" t="e">
        <f>LARGE(D35:J35,3)</f>
        <v>#NUM!</v>
      </c>
      <c r="S35" s="53" t="str">
        <f>IF(K35&gt;2,"ja","nei")</f>
        <v>nei</v>
      </c>
      <c r="T35" s="53">
        <f>IF(S35="ja",R35,0)</f>
        <v>0</v>
      </c>
      <c r="U35" s="53"/>
      <c r="V35" s="53"/>
      <c r="W35" s="53"/>
      <c r="X35" s="53"/>
      <c r="Y35" s="53"/>
      <c r="Z35" s="53"/>
      <c r="AA35" s="57">
        <f>SUM(N35+Q35+T35)</f>
        <v>0</v>
      </c>
      <c r="AB35" s="107">
        <v>25</v>
      </c>
      <c r="AC35" s="60">
        <f>AA35+AB35</f>
        <v>25</v>
      </c>
    </row>
    <row r="36" spans="2:29" ht="12.75">
      <c r="B36" s="27">
        <v>28</v>
      </c>
      <c r="C36" s="22" t="s">
        <v>224</v>
      </c>
      <c r="D36" s="66"/>
      <c r="E36" s="57"/>
      <c r="F36" s="66"/>
      <c r="G36" s="80"/>
      <c r="H36" s="57"/>
      <c r="I36" s="105"/>
      <c r="J36" s="52"/>
      <c r="K36" s="53">
        <f>COUNT(D36:J36)</f>
        <v>0</v>
      </c>
      <c r="L36" s="53" t="e">
        <f>LARGE(D36:J36,1)</f>
        <v>#NUM!</v>
      </c>
      <c r="M36" s="53" t="str">
        <f>IF(K36&gt;0,"ja","nei")</f>
        <v>nei</v>
      </c>
      <c r="N36" s="53">
        <f>IF(M36="ja",L36,0)</f>
        <v>0</v>
      </c>
      <c r="O36" s="53" t="e">
        <f>LARGE(D36:J36,2)</f>
        <v>#NUM!</v>
      </c>
      <c r="P36" s="53" t="str">
        <f>IF(K36&gt;1,"ja","nei")</f>
        <v>nei</v>
      </c>
      <c r="Q36" s="53">
        <f>IF(P36="ja",O36,0)</f>
        <v>0</v>
      </c>
      <c r="R36" s="53" t="e">
        <f>LARGE(D36:J36,3)</f>
        <v>#NUM!</v>
      </c>
      <c r="S36" s="53" t="str">
        <f>IF(K36&gt;2,"ja","nei")</f>
        <v>nei</v>
      </c>
      <c r="T36" s="53">
        <f>IF(S36="ja",R36,0)</f>
        <v>0</v>
      </c>
      <c r="U36" s="53"/>
      <c r="V36" s="53"/>
      <c r="W36" s="53"/>
      <c r="X36" s="53"/>
      <c r="Y36" s="53"/>
      <c r="Z36" s="53"/>
      <c r="AA36" s="57">
        <f>SUM(N36+Q36+T36)</f>
        <v>0</v>
      </c>
      <c r="AB36" s="107">
        <v>17</v>
      </c>
      <c r="AC36" s="60">
        <f>AA36+AB36</f>
        <v>17</v>
      </c>
    </row>
    <row r="37" spans="2:29" ht="12.75">
      <c r="B37" s="27">
        <v>29</v>
      </c>
      <c r="C37" s="22" t="s">
        <v>225</v>
      </c>
      <c r="D37" s="66"/>
      <c r="E37" s="57"/>
      <c r="F37" s="66"/>
      <c r="G37" s="80"/>
      <c r="H37" s="57"/>
      <c r="I37" s="105"/>
      <c r="J37" s="52"/>
      <c r="K37" s="53">
        <f>COUNT(D37:J37)</f>
        <v>0</v>
      </c>
      <c r="L37" s="53" t="e">
        <f>LARGE(D37:J37,1)</f>
        <v>#NUM!</v>
      </c>
      <c r="M37" s="53" t="str">
        <f>IF(K37&gt;0,"ja","nei")</f>
        <v>nei</v>
      </c>
      <c r="N37" s="53">
        <f>IF(M37="ja",L37,0)</f>
        <v>0</v>
      </c>
      <c r="O37" s="53" t="e">
        <f>LARGE(D37:J37,2)</f>
        <v>#NUM!</v>
      </c>
      <c r="P37" s="53" t="str">
        <f>IF(K37&gt;1,"ja","nei")</f>
        <v>nei</v>
      </c>
      <c r="Q37" s="53">
        <f>IF(P37="ja",O37,0)</f>
        <v>0</v>
      </c>
      <c r="R37" s="53" t="e">
        <f>LARGE(D37:J37,3)</f>
        <v>#NUM!</v>
      </c>
      <c r="S37" s="53" t="str">
        <f>IF(K37&gt;2,"ja","nei")</f>
        <v>nei</v>
      </c>
      <c r="T37" s="53">
        <f>IF(S37="ja",R37,0)</f>
        <v>0</v>
      </c>
      <c r="U37" s="53"/>
      <c r="V37" s="53"/>
      <c r="W37" s="53"/>
      <c r="X37" s="53"/>
      <c r="Y37" s="53"/>
      <c r="Z37" s="53"/>
      <c r="AA37" s="57">
        <f>SUM(N37+Q37+T37)</f>
        <v>0</v>
      </c>
      <c r="AB37" s="107">
        <v>12</v>
      </c>
      <c r="AC37" s="60">
        <f>AA37+AB37</f>
        <v>12</v>
      </c>
    </row>
    <row r="38" spans="2:29" ht="12.75">
      <c r="B38" s="27">
        <v>30</v>
      </c>
      <c r="C38" s="22" t="s">
        <v>107</v>
      </c>
      <c r="D38" s="66">
        <v>0</v>
      </c>
      <c r="E38" s="57"/>
      <c r="F38" s="66"/>
      <c r="G38" s="80"/>
      <c r="H38" s="57"/>
      <c r="I38" s="105"/>
      <c r="J38" s="52"/>
      <c r="K38" s="53">
        <f>COUNT(D38:J38)</f>
        <v>1</v>
      </c>
      <c r="L38" s="53">
        <f>LARGE(D38:J38,1)</f>
        <v>0</v>
      </c>
      <c r="M38" s="53" t="str">
        <f>IF(K38&gt;0,"ja","nei")</f>
        <v>ja</v>
      </c>
      <c r="N38" s="53">
        <f>IF(M38="ja",L38,0)</f>
        <v>0</v>
      </c>
      <c r="O38" s="53" t="e">
        <f>LARGE(D38:J38,2)</f>
        <v>#NUM!</v>
      </c>
      <c r="P38" s="53" t="str">
        <f>IF(K38&gt;1,"ja","nei")</f>
        <v>nei</v>
      </c>
      <c r="Q38" s="53">
        <f>IF(P38="ja",O38,0)</f>
        <v>0</v>
      </c>
      <c r="R38" s="53" t="e">
        <f>LARGE(D38:J38,3)</f>
        <v>#NUM!</v>
      </c>
      <c r="S38" s="53" t="str">
        <f>IF(K38&gt;2,"ja","nei")</f>
        <v>nei</v>
      </c>
      <c r="T38" s="53">
        <f>IF(S38="ja",R38,0)</f>
        <v>0</v>
      </c>
      <c r="U38" s="53"/>
      <c r="V38" s="53"/>
      <c r="W38" s="53"/>
      <c r="X38" s="53"/>
      <c r="Y38" s="53"/>
      <c r="Z38" s="53"/>
      <c r="AA38" s="57">
        <f>SUM(N38+Q38+T38)</f>
        <v>0</v>
      </c>
      <c r="AB38" s="107">
        <v>11</v>
      </c>
      <c r="AC38" s="60">
        <f>AA38+AB38</f>
        <v>11</v>
      </c>
    </row>
    <row r="39" spans="2:29" ht="12.75">
      <c r="B39" s="27">
        <v>31</v>
      </c>
      <c r="C39" s="22" t="s">
        <v>199</v>
      </c>
      <c r="D39" s="66"/>
      <c r="E39" s="57"/>
      <c r="F39" s="66">
        <v>8</v>
      </c>
      <c r="G39" s="80"/>
      <c r="H39" s="57"/>
      <c r="I39" s="105"/>
      <c r="J39" s="52"/>
      <c r="K39" s="53">
        <f>COUNT(D39:J39)</f>
        <v>1</v>
      </c>
      <c r="L39" s="53">
        <f>LARGE(D39:J39,1)</f>
        <v>8</v>
      </c>
      <c r="M39" s="53" t="str">
        <f>IF(K39&gt;0,"ja","nei")</f>
        <v>ja</v>
      </c>
      <c r="N39" s="53">
        <f>IF(M39="ja",L39,0)</f>
        <v>8</v>
      </c>
      <c r="O39" s="53" t="e">
        <f>LARGE(D39:J39,2)</f>
        <v>#NUM!</v>
      </c>
      <c r="P39" s="53" t="str">
        <f>IF(K39&gt;1,"ja","nei")</f>
        <v>nei</v>
      </c>
      <c r="Q39" s="53">
        <f>IF(P39="ja",O39,0)</f>
        <v>0</v>
      </c>
      <c r="R39" s="53" t="e">
        <f>LARGE(D39:J39,3)</f>
        <v>#NUM!</v>
      </c>
      <c r="S39" s="53" t="str">
        <f>IF(K39&gt;2,"ja","nei")</f>
        <v>nei</v>
      </c>
      <c r="T39" s="53">
        <f>IF(S39="ja",R39,0)</f>
        <v>0</v>
      </c>
      <c r="U39" s="53"/>
      <c r="V39" s="53"/>
      <c r="W39" s="53"/>
      <c r="X39" s="53"/>
      <c r="Y39" s="53"/>
      <c r="Z39" s="53"/>
      <c r="AA39" s="57">
        <f>SUM(N39+Q39+T39)</f>
        <v>8</v>
      </c>
      <c r="AB39" s="107"/>
      <c r="AC39" s="60">
        <f>AA39+AB39</f>
        <v>8</v>
      </c>
    </row>
    <row r="40" spans="2:29" ht="12.75">
      <c r="B40" s="27">
        <v>32</v>
      </c>
      <c r="C40" s="22" t="s">
        <v>198</v>
      </c>
      <c r="D40" s="66"/>
      <c r="E40" s="57"/>
      <c r="F40" s="66">
        <v>4</v>
      </c>
      <c r="G40" s="80"/>
      <c r="H40" s="57"/>
      <c r="I40" s="105"/>
      <c r="J40" s="52"/>
      <c r="K40" s="53">
        <f>COUNT(D40:J40)</f>
        <v>1</v>
      </c>
      <c r="L40" s="53">
        <f>LARGE(D40:J40,1)</f>
        <v>4</v>
      </c>
      <c r="M40" s="53" t="str">
        <f>IF(K40&gt;0,"ja","nei")</f>
        <v>ja</v>
      </c>
      <c r="N40" s="53">
        <f>IF(M40="ja",L40,0)</f>
        <v>4</v>
      </c>
      <c r="O40" s="53" t="e">
        <f>LARGE(D40:J40,2)</f>
        <v>#NUM!</v>
      </c>
      <c r="P40" s="53" t="str">
        <f>IF(K40&gt;1,"ja","nei")</f>
        <v>nei</v>
      </c>
      <c r="Q40" s="53">
        <f>IF(P40="ja",O40,0)</f>
        <v>0</v>
      </c>
      <c r="R40" s="53" t="e">
        <f>LARGE(D40:J40,3)</f>
        <v>#NUM!</v>
      </c>
      <c r="S40" s="53" t="str">
        <f>IF(K40&gt;2,"ja","nei")</f>
        <v>nei</v>
      </c>
      <c r="T40" s="53">
        <f>IF(S40="ja",R40,0)</f>
        <v>0</v>
      </c>
      <c r="U40" s="53"/>
      <c r="V40" s="53"/>
      <c r="W40" s="53"/>
      <c r="X40" s="53"/>
      <c r="Y40" s="53"/>
      <c r="Z40" s="53"/>
      <c r="AA40" s="57">
        <f>SUM(N40+Q40+T40)</f>
        <v>4</v>
      </c>
      <c r="AB40" s="107"/>
      <c r="AC40" s="60">
        <f>AA40+AB40</f>
        <v>4</v>
      </c>
    </row>
    <row r="41" spans="2:29" ht="12.75">
      <c r="B41" s="27">
        <v>33</v>
      </c>
      <c r="C41" s="22" t="s">
        <v>121</v>
      </c>
      <c r="D41" s="66">
        <v>0</v>
      </c>
      <c r="E41" s="57"/>
      <c r="F41" s="66"/>
      <c r="G41" s="80"/>
      <c r="H41" s="57"/>
      <c r="I41" s="105"/>
      <c r="J41" s="52"/>
      <c r="K41" s="53">
        <f>COUNT(D41:J41)</f>
        <v>1</v>
      </c>
      <c r="L41" s="53">
        <f>LARGE(D41:J41,1)</f>
        <v>0</v>
      </c>
      <c r="M41" s="53" t="str">
        <f>IF(K41&gt;0,"ja","nei")</f>
        <v>ja</v>
      </c>
      <c r="N41" s="53">
        <f>IF(M41="ja",L41,0)</f>
        <v>0</v>
      </c>
      <c r="O41" s="53" t="e">
        <f>LARGE(D41:J41,2)</f>
        <v>#NUM!</v>
      </c>
      <c r="P41" s="53" t="str">
        <f>IF(K41&gt;1,"ja","nei")</f>
        <v>nei</v>
      </c>
      <c r="Q41" s="53">
        <f>IF(P41="ja",O41,0)</f>
        <v>0</v>
      </c>
      <c r="R41" s="53" t="e">
        <f>LARGE(D41:J41,3)</f>
        <v>#NUM!</v>
      </c>
      <c r="S41" s="53" t="str">
        <f>IF(K41&gt;2,"ja","nei")</f>
        <v>nei</v>
      </c>
      <c r="T41" s="53">
        <f>IF(S41="ja",R41,0)</f>
        <v>0</v>
      </c>
      <c r="U41" s="53"/>
      <c r="V41" s="53"/>
      <c r="W41" s="53"/>
      <c r="X41" s="53"/>
      <c r="Y41" s="53"/>
      <c r="Z41" s="53"/>
      <c r="AA41" s="57">
        <f>SUM(N41+Q41+T41)</f>
        <v>0</v>
      </c>
      <c r="AB41" s="107"/>
      <c r="AC41" s="60">
        <f>AA41+AB41</f>
        <v>0</v>
      </c>
    </row>
    <row r="42" spans="2:29" ht="12.75">
      <c r="B42" s="27">
        <v>34</v>
      </c>
      <c r="C42" s="22" t="s">
        <v>172</v>
      </c>
      <c r="D42" s="66"/>
      <c r="E42" s="57"/>
      <c r="F42" s="66">
        <v>0</v>
      </c>
      <c r="G42" s="80"/>
      <c r="H42" s="57"/>
      <c r="I42" s="105"/>
      <c r="J42" s="52"/>
      <c r="K42" s="53">
        <f>COUNT(D42:J42)</f>
        <v>1</v>
      </c>
      <c r="L42" s="53">
        <f>LARGE(D42:J42,1)</f>
        <v>0</v>
      </c>
      <c r="M42" s="53" t="str">
        <f>IF(K42&gt;0,"ja","nei")</f>
        <v>ja</v>
      </c>
      <c r="N42" s="53">
        <f>IF(M42="ja",L42,0)</f>
        <v>0</v>
      </c>
      <c r="O42" s="53" t="e">
        <f>LARGE(D42:J42,2)</f>
        <v>#NUM!</v>
      </c>
      <c r="P42" s="53" t="str">
        <f>IF(K42&gt;1,"ja","nei")</f>
        <v>nei</v>
      </c>
      <c r="Q42" s="53">
        <f>IF(P42="ja",O42,0)</f>
        <v>0</v>
      </c>
      <c r="R42" s="53" t="e">
        <f>LARGE(D42:J42,3)</f>
        <v>#NUM!</v>
      </c>
      <c r="S42" s="53" t="str">
        <f>IF(K42&gt;2,"ja","nei")</f>
        <v>nei</v>
      </c>
      <c r="T42" s="53">
        <f>IF(S42="ja",R42,0)</f>
        <v>0</v>
      </c>
      <c r="U42" s="53"/>
      <c r="V42" s="53"/>
      <c r="W42" s="53"/>
      <c r="X42" s="53"/>
      <c r="Y42" s="53"/>
      <c r="Z42" s="53"/>
      <c r="AA42" s="57">
        <f>SUM(N42+Q42+T42)</f>
        <v>0</v>
      </c>
      <c r="AB42" s="107"/>
      <c r="AC42" s="60">
        <f>AA42+AB42</f>
        <v>0</v>
      </c>
    </row>
    <row r="43" spans="2:29" ht="12.75">
      <c r="B43" s="27">
        <v>35</v>
      </c>
      <c r="C43" s="22" t="s">
        <v>174</v>
      </c>
      <c r="D43" s="66"/>
      <c r="E43" s="57"/>
      <c r="F43" s="66">
        <v>0</v>
      </c>
      <c r="G43" s="80"/>
      <c r="H43" s="57"/>
      <c r="I43" s="105"/>
      <c r="J43" s="52"/>
      <c r="K43" s="53">
        <f>COUNT(D43:J43)</f>
        <v>1</v>
      </c>
      <c r="L43" s="53">
        <f>LARGE(D43:J43,1)</f>
        <v>0</v>
      </c>
      <c r="M43" s="53" t="str">
        <f>IF(K43&gt;0,"ja","nei")</f>
        <v>ja</v>
      </c>
      <c r="N43" s="53">
        <f>IF(M43="ja",L43,0)</f>
        <v>0</v>
      </c>
      <c r="O43" s="53" t="e">
        <f>LARGE(D43:J43,2)</f>
        <v>#NUM!</v>
      </c>
      <c r="P43" s="53" t="str">
        <f>IF(K43&gt;1,"ja","nei")</f>
        <v>nei</v>
      </c>
      <c r="Q43" s="53">
        <f>IF(P43="ja",O43,0)</f>
        <v>0</v>
      </c>
      <c r="R43" s="53" t="e">
        <f>LARGE(D43:J43,3)</f>
        <v>#NUM!</v>
      </c>
      <c r="S43" s="53" t="str">
        <f>IF(K43&gt;2,"ja","nei")</f>
        <v>nei</v>
      </c>
      <c r="T43" s="53">
        <f>IF(S43="ja",R43,0)</f>
        <v>0</v>
      </c>
      <c r="U43" s="53"/>
      <c r="V43" s="53"/>
      <c r="W43" s="53"/>
      <c r="X43" s="53"/>
      <c r="Y43" s="53"/>
      <c r="Z43" s="53"/>
      <c r="AA43" s="57">
        <f>SUM(N43+Q43+T43)</f>
        <v>0</v>
      </c>
      <c r="AB43" s="107"/>
      <c r="AC43" s="60">
        <f>AA43+AB43</f>
        <v>0</v>
      </c>
    </row>
    <row r="44" spans="2:29" ht="12.75">
      <c r="B44" s="27">
        <v>36</v>
      </c>
      <c r="C44" s="100" t="s">
        <v>175</v>
      </c>
      <c r="D44" s="66"/>
      <c r="E44" s="57"/>
      <c r="F44" s="66">
        <v>0</v>
      </c>
      <c r="G44" s="80"/>
      <c r="H44" s="57"/>
      <c r="I44" s="105"/>
      <c r="J44" s="52"/>
      <c r="K44" s="53">
        <f>COUNT(D44:J44)</f>
        <v>1</v>
      </c>
      <c r="L44" s="53">
        <f>LARGE(D44:J44,1)</f>
        <v>0</v>
      </c>
      <c r="M44" s="53" t="str">
        <f>IF(K44&gt;0,"ja","nei")</f>
        <v>ja</v>
      </c>
      <c r="N44" s="53">
        <f>IF(M44="ja",L44,0)</f>
        <v>0</v>
      </c>
      <c r="O44" s="53" t="e">
        <f>LARGE(D44:J44,2)</f>
        <v>#NUM!</v>
      </c>
      <c r="P44" s="53" t="str">
        <f>IF(K44&gt;1,"ja","nei")</f>
        <v>nei</v>
      </c>
      <c r="Q44" s="53">
        <f>IF(P44="ja",O44,0)</f>
        <v>0</v>
      </c>
      <c r="R44" s="53" t="e">
        <f>LARGE(D44:J44,3)</f>
        <v>#NUM!</v>
      </c>
      <c r="S44" s="53" t="str">
        <f>IF(K44&gt;2,"ja","nei")</f>
        <v>nei</v>
      </c>
      <c r="T44" s="53">
        <f>IF(S44="ja",R44,0)</f>
        <v>0</v>
      </c>
      <c r="U44" s="53"/>
      <c r="V44" s="53"/>
      <c r="W44" s="53"/>
      <c r="X44" s="53"/>
      <c r="Y44" s="53"/>
      <c r="Z44" s="53"/>
      <c r="AA44" s="57">
        <f>SUM(N44+Q44+T44)</f>
        <v>0</v>
      </c>
      <c r="AB44" s="107"/>
      <c r="AC44" s="60">
        <f>AA44+AB44</f>
        <v>0</v>
      </c>
    </row>
    <row r="45" spans="2:29" ht="12.75">
      <c r="B45" s="27">
        <v>37</v>
      </c>
      <c r="C45" s="22" t="s">
        <v>96</v>
      </c>
      <c r="D45" s="66"/>
      <c r="E45" s="57"/>
      <c r="F45" s="66">
        <v>0</v>
      </c>
      <c r="G45" s="80"/>
      <c r="H45" s="57"/>
      <c r="I45" s="105"/>
      <c r="J45" s="52"/>
      <c r="K45" s="53">
        <f>COUNT(D45:J45)</f>
        <v>1</v>
      </c>
      <c r="L45" s="53">
        <f>LARGE(D45:J45,1)</f>
        <v>0</v>
      </c>
      <c r="M45" s="53" t="str">
        <f>IF(K45&gt;0,"ja","nei")</f>
        <v>ja</v>
      </c>
      <c r="N45" s="53">
        <f>IF(M45="ja",L45,0)</f>
        <v>0</v>
      </c>
      <c r="O45" s="53" t="e">
        <f>LARGE(D45:J45,2)</f>
        <v>#NUM!</v>
      </c>
      <c r="P45" s="53" t="str">
        <f>IF(K45&gt;1,"ja","nei")</f>
        <v>nei</v>
      </c>
      <c r="Q45" s="53">
        <f>IF(P45="ja",O45,0)</f>
        <v>0</v>
      </c>
      <c r="R45" s="53" t="e">
        <f>LARGE(D45:J45,3)</f>
        <v>#NUM!</v>
      </c>
      <c r="S45" s="53" t="str">
        <f>IF(K45&gt;2,"ja","nei")</f>
        <v>nei</v>
      </c>
      <c r="T45" s="53">
        <f>IF(S45="ja",R45,0)</f>
        <v>0</v>
      </c>
      <c r="U45" s="53"/>
      <c r="V45" s="53"/>
      <c r="W45" s="53"/>
      <c r="X45" s="53"/>
      <c r="Y45" s="53"/>
      <c r="Z45" s="53"/>
      <c r="AA45" s="57">
        <f>SUM(N45+Q45+T45)</f>
        <v>0</v>
      </c>
      <c r="AB45" s="107"/>
      <c r="AC45" s="60">
        <f>AA45+AB45</f>
        <v>0</v>
      </c>
    </row>
    <row r="46" spans="2:29" ht="12.75">
      <c r="B46" s="27">
        <v>38</v>
      </c>
      <c r="C46" s="22" t="s">
        <v>178</v>
      </c>
      <c r="D46" s="66"/>
      <c r="E46" s="57"/>
      <c r="F46" s="66">
        <v>0</v>
      </c>
      <c r="G46" s="80"/>
      <c r="H46" s="57"/>
      <c r="I46" s="105"/>
      <c r="J46" s="52"/>
      <c r="K46" s="53">
        <f>COUNT(D46:J46)</f>
        <v>1</v>
      </c>
      <c r="L46" s="53">
        <f>LARGE(D46:J46,1)</f>
        <v>0</v>
      </c>
      <c r="M46" s="53" t="str">
        <f>IF(K46&gt;0,"ja","nei")</f>
        <v>ja</v>
      </c>
      <c r="N46" s="53">
        <f>IF(M46="ja",L46,0)</f>
        <v>0</v>
      </c>
      <c r="O46" s="53" t="e">
        <f>LARGE(D46:J46,2)</f>
        <v>#NUM!</v>
      </c>
      <c r="P46" s="53" t="str">
        <f>IF(K46&gt;1,"ja","nei")</f>
        <v>nei</v>
      </c>
      <c r="Q46" s="53">
        <f>IF(P46="ja",O46,0)</f>
        <v>0</v>
      </c>
      <c r="R46" s="53" t="e">
        <f>LARGE(D46:J46,3)</f>
        <v>#NUM!</v>
      </c>
      <c r="S46" s="53" t="str">
        <f>IF(K46&gt;2,"ja","nei")</f>
        <v>nei</v>
      </c>
      <c r="T46" s="53">
        <f>IF(S46="ja",R46,0)</f>
        <v>0</v>
      </c>
      <c r="U46" s="53"/>
      <c r="V46" s="53"/>
      <c r="W46" s="53"/>
      <c r="X46" s="53"/>
      <c r="Y46" s="53"/>
      <c r="Z46" s="53"/>
      <c r="AA46" s="57">
        <f>SUM(N46+Q46+T46)</f>
        <v>0</v>
      </c>
      <c r="AB46" s="107"/>
      <c r="AC46" s="60">
        <f>AA46+AB46</f>
        <v>0</v>
      </c>
    </row>
    <row r="47" spans="2:29" ht="12.75">
      <c r="B47" s="27">
        <v>39</v>
      </c>
      <c r="C47" s="22" t="s">
        <v>180</v>
      </c>
      <c r="D47" s="66"/>
      <c r="E47" s="57"/>
      <c r="F47" s="66">
        <v>0</v>
      </c>
      <c r="G47" s="80"/>
      <c r="H47" s="57"/>
      <c r="I47" s="105"/>
      <c r="J47" s="52"/>
      <c r="K47" s="53">
        <f>COUNT(D47:J47)</f>
        <v>1</v>
      </c>
      <c r="L47" s="53">
        <f>LARGE(D47:J47,1)</f>
        <v>0</v>
      </c>
      <c r="M47" s="53" t="str">
        <f>IF(K47&gt;0,"ja","nei")</f>
        <v>ja</v>
      </c>
      <c r="N47" s="53">
        <f>IF(M47="ja",L47,0)</f>
        <v>0</v>
      </c>
      <c r="O47" s="53" t="e">
        <f>LARGE(D47:J47,2)</f>
        <v>#NUM!</v>
      </c>
      <c r="P47" s="53" t="str">
        <f>IF(K47&gt;1,"ja","nei")</f>
        <v>nei</v>
      </c>
      <c r="Q47" s="53">
        <f>IF(P47="ja",O47,0)</f>
        <v>0</v>
      </c>
      <c r="R47" s="53" t="e">
        <f>LARGE(D47:J47,3)</f>
        <v>#NUM!</v>
      </c>
      <c r="S47" s="53" t="str">
        <f>IF(K47&gt;2,"ja","nei")</f>
        <v>nei</v>
      </c>
      <c r="T47" s="53">
        <f>IF(S47="ja",R47,0)</f>
        <v>0</v>
      </c>
      <c r="U47" s="53"/>
      <c r="V47" s="53"/>
      <c r="W47" s="53"/>
      <c r="X47" s="53"/>
      <c r="Y47" s="53"/>
      <c r="Z47" s="53"/>
      <c r="AA47" s="57">
        <f>SUM(N47+Q47+T47)</f>
        <v>0</v>
      </c>
      <c r="AB47" s="107"/>
      <c r="AC47" s="60">
        <f>AA47+AB47</f>
        <v>0</v>
      </c>
    </row>
    <row r="48" spans="2:29" ht="12.75">
      <c r="B48" s="27">
        <v>40</v>
      </c>
      <c r="C48" s="22" t="s">
        <v>181</v>
      </c>
      <c r="D48" s="66"/>
      <c r="E48" s="57"/>
      <c r="F48" s="66">
        <v>0</v>
      </c>
      <c r="G48" s="80"/>
      <c r="H48" s="57"/>
      <c r="I48" s="105"/>
      <c r="J48" s="52"/>
      <c r="K48" s="53">
        <f>COUNT(D48:J48)</f>
        <v>1</v>
      </c>
      <c r="L48" s="53">
        <f>LARGE(D48:J48,1)</f>
        <v>0</v>
      </c>
      <c r="M48" s="53" t="str">
        <f>IF(K48&gt;0,"ja","nei")</f>
        <v>ja</v>
      </c>
      <c r="N48" s="53">
        <f>IF(M48="ja",L48,0)</f>
        <v>0</v>
      </c>
      <c r="O48" s="53" t="e">
        <f>LARGE(D48:J48,2)</f>
        <v>#NUM!</v>
      </c>
      <c r="P48" s="53" t="str">
        <f>IF(K48&gt;1,"ja","nei")</f>
        <v>nei</v>
      </c>
      <c r="Q48" s="53">
        <f>IF(P48="ja",O48,0)</f>
        <v>0</v>
      </c>
      <c r="R48" s="53" t="e">
        <f>LARGE(D48:J48,3)</f>
        <v>#NUM!</v>
      </c>
      <c r="S48" s="53" t="str">
        <f>IF(K48&gt;2,"ja","nei")</f>
        <v>nei</v>
      </c>
      <c r="T48" s="53">
        <f>IF(S48="ja",R48,0)</f>
        <v>0</v>
      </c>
      <c r="U48" s="53"/>
      <c r="V48" s="53"/>
      <c r="W48" s="53"/>
      <c r="X48" s="53"/>
      <c r="Y48" s="53"/>
      <c r="Z48" s="53"/>
      <c r="AA48" s="57">
        <f>SUM(N48+Q48+T48)</f>
        <v>0</v>
      </c>
      <c r="AB48" s="107"/>
      <c r="AC48" s="60">
        <f>AA48+AB48</f>
        <v>0</v>
      </c>
    </row>
    <row r="49" spans="2:29" ht="12.75">
      <c r="B49" s="27">
        <v>41</v>
      </c>
      <c r="C49" s="22"/>
      <c r="D49" s="66"/>
      <c r="E49" s="57"/>
      <c r="F49" s="66"/>
      <c r="G49" s="80"/>
      <c r="H49" s="57"/>
      <c r="I49" s="105"/>
      <c r="J49" s="52"/>
      <c r="K49" s="53">
        <f aca="true" t="shared" si="0" ref="K49:K58">COUNT(D49:J49)</f>
        <v>0</v>
      </c>
      <c r="L49" s="53" t="e">
        <f aca="true" t="shared" si="1" ref="L49:L58">LARGE(D49:J49,1)</f>
        <v>#NUM!</v>
      </c>
      <c r="M49" s="53" t="str">
        <f aca="true" t="shared" si="2" ref="M49:M58">IF(K49&gt;0,"ja","nei")</f>
        <v>nei</v>
      </c>
      <c r="N49" s="53">
        <f aca="true" t="shared" si="3" ref="N49:N58">IF(M49="ja",L49,0)</f>
        <v>0</v>
      </c>
      <c r="O49" s="53" t="e">
        <f aca="true" t="shared" si="4" ref="O49:O58">LARGE(D49:J49,2)</f>
        <v>#NUM!</v>
      </c>
      <c r="P49" s="53" t="str">
        <f aca="true" t="shared" si="5" ref="P49:P58">IF(K49&gt;1,"ja","nei")</f>
        <v>nei</v>
      </c>
      <c r="Q49" s="53">
        <f aca="true" t="shared" si="6" ref="Q49:Q58">IF(P49="ja",O49,0)</f>
        <v>0</v>
      </c>
      <c r="R49" s="53" t="e">
        <f aca="true" t="shared" si="7" ref="R49:R58">LARGE(D49:J49,3)</f>
        <v>#NUM!</v>
      </c>
      <c r="S49" s="53" t="str">
        <f aca="true" t="shared" si="8" ref="S49:S58">IF(K49&gt;2,"ja","nei")</f>
        <v>nei</v>
      </c>
      <c r="T49" s="53">
        <f aca="true" t="shared" si="9" ref="T49:T58">IF(S49="ja",R49,0)</f>
        <v>0</v>
      </c>
      <c r="U49" s="53"/>
      <c r="V49" s="53"/>
      <c r="W49" s="53"/>
      <c r="X49" s="53"/>
      <c r="Y49" s="53"/>
      <c r="Z49" s="53"/>
      <c r="AA49" s="57">
        <f aca="true" t="shared" si="10" ref="AA49:AA58">SUM(N49+Q49+T49)</f>
        <v>0</v>
      </c>
      <c r="AB49" s="107"/>
      <c r="AC49" s="60">
        <f aca="true" t="shared" si="11" ref="AC49:AC58">AA49+AB49</f>
        <v>0</v>
      </c>
    </row>
    <row r="50" spans="2:29" ht="12.75">
      <c r="B50" s="27">
        <v>42</v>
      </c>
      <c r="C50" s="22"/>
      <c r="D50" s="66"/>
      <c r="E50" s="57"/>
      <c r="F50" s="66"/>
      <c r="G50" s="80"/>
      <c r="H50" s="57"/>
      <c r="I50" s="105"/>
      <c r="J50" s="52"/>
      <c r="K50" s="53">
        <f t="shared" si="0"/>
        <v>0</v>
      </c>
      <c r="L50" s="53" t="e">
        <f t="shared" si="1"/>
        <v>#NUM!</v>
      </c>
      <c r="M50" s="53" t="str">
        <f t="shared" si="2"/>
        <v>nei</v>
      </c>
      <c r="N50" s="53">
        <f t="shared" si="3"/>
        <v>0</v>
      </c>
      <c r="O50" s="53" t="e">
        <f t="shared" si="4"/>
        <v>#NUM!</v>
      </c>
      <c r="P50" s="53" t="str">
        <f t="shared" si="5"/>
        <v>nei</v>
      </c>
      <c r="Q50" s="53">
        <f t="shared" si="6"/>
        <v>0</v>
      </c>
      <c r="R50" s="53" t="e">
        <f t="shared" si="7"/>
        <v>#NUM!</v>
      </c>
      <c r="S50" s="53" t="str">
        <f t="shared" si="8"/>
        <v>nei</v>
      </c>
      <c r="T50" s="53">
        <f t="shared" si="9"/>
        <v>0</v>
      </c>
      <c r="U50" s="53"/>
      <c r="V50" s="53"/>
      <c r="W50" s="53"/>
      <c r="X50" s="53"/>
      <c r="Y50" s="53"/>
      <c r="Z50" s="53"/>
      <c r="AA50" s="57">
        <f t="shared" si="10"/>
        <v>0</v>
      </c>
      <c r="AB50" s="107"/>
      <c r="AC50" s="60">
        <f t="shared" si="11"/>
        <v>0</v>
      </c>
    </row>
    <row r="51" spans="2:29" ht="12.75">
      <c r="B51" s="27">
        <v>43</v>
      </c>
      <c r="C51" s="22"/>
      <c r="D51" s="66"/>
      <c r="E51" s="57"/>
      <c r="F51" s="66"/>
      <c r="G51" s="80"/>
      <c r="H51" s="57"/>
      <c r="I51" s="105"/>
      <c r="J51" s="52"/>
      <c r="K51" s="53">
        <f t="shared" si="0"/>
        <v>0</v>
      </c>
      <c r="L51" s="53" t="e">
        <f t="shared" si="1"/>
        <v>#NUM!</v>
      </c>
      <c r="M51" s="53" t="str">
        <f t="shared" si="2"/>
        <v>nei</v>
      </c>
      <c r="N51" s="53">
        <f t="shared" si="3"/>
        <v>0</v>
      </c>
      <c r="O51" s="53" t="e">
        <f t="shared" si="4"/>
        <v>#NUM!</v>
      </c>
      <c r="P51" s="53" t="str">
        <f t="shared" si="5"/>
        <v>nei</v>
      </c>
      <c r="Q51" s="53">
        <f t="shared" si="6"/>
        <v>0</v>
      </c>
      <c r="R51" s="53" t="e">
        <f t="shared" si="7"/>
        <v>#NUM!</v>
      </c>
      <c r="S51" s="53" t="str">
        <f t="shared" si="8"/>
        <v>nei</v>
      </c>
      <c r="T51" s="53">
        <f t="shared" si="9"/>
        <v>0</v>
      </c>
      <c r="U51" s="53"/>
      <c r="V51" s="53"/>
      <c r="W51" s="53"/>
      <c r="X51" s="53"/>
      <c r="Y51" s="53"/>
      <c r="Z51" s="53"/>
      <c r="AA51" s="57">
        <f t="shared" si="10"/>
        <v>0</v>
      </c>
      <c r="AB51" s="107"/>
      <c r="AC51" s="60">
        <f t="shared" si="11"/>
        <v>0</v>
      </c>
    </row>
    <row r="52" spans="2:29" ht="12.75">
      <c r="B52" s="27">
        <v>44</v>
      </c>
      <c r="C52" s="22"/>
      <c r="D52" s="66"/>
      <c r="E52" s="57"/>
      <c r="F52" s="66"/>
      <c r="G52" s="80"/>
      <c r="H52" s="57"/>
      <c r="I52" s="105"/>
      <c r="J52" s="52"/>
      <c r="K52" s="53">
        <f t="shared" si="0"/>
        <v>0</v>
      </c>
      <c r="L52" s="53" t="e">
        <f t="shared" si="1"/>
        <v>#NUM!</v>
      </c>
      <c r="M52" s="53" t="str">
        <f t="shared" si="2"/>
        <v>nei</v>
      </c>
      <c r="N52" s="53">
        <f t="shared" si="3"/>
        <v>0</v>
      </c>
      <c r="O52" s="53" t="e">
        <f t="shared" si="4"/>
        <v>#NUM!</v>
      </c>
      <c r="P52" s="53" t="str">
        <f t="shared" si="5"/>
        <v>nei</v>
      </c>
      <c r="Q52" s="53">
        <f t="shared" si="6"/>
        <v>0</v>
      </c>
      <c r="R52" s="53" t="e">
        <f t="shared" si="7"/>
        <v>#NUM!</v>
      </c>
      <c r="S52" s="53" t="str">
        <f t="shared" si="8"/>
        <v>nei</v>
      </c>
      <c r="T52" s="53">
        <f t="shared" si="9"/>
        <v>0</v>
      </c>
      <c r="U52" s="53"/>
      <c r="V52" s="53"/>
      <c r="W52" s="53"/>
      <c r="X52" s="53"/>
      <c r="Y52" s="53"/>
      <c r="Z52" s="53"/>
      <c r="AA52" s="57">
        <f t="shared" si="10"/>
        <v>0</v>
      </c>
      <c r="AB52" s="107"/>
      <c r="AC52" s="60">
        <f t="shared" si="11"/>
        <v>0</v>
      </c>
    </row>
    <row r="53" spans="2:29" ht="12.75">
      <c r="B53" s="27">
        <v>45</v>
      </c>
      <c r="C53" s="22"/>
      <c r="D53" s="66"/>
      <c r="E53" s="57"/>
      <c r="F53" s="66"/>
      <c r="G53" s="80"/>
      <c r="H53" s="57"/>
      <c r="I53" s="105"/>
      <c r="J53" s="52"/>
      <c r="K53" s="53">
        <f t="shared" si="0"/>
        <v>0</v>
      </c>
      <c r="L53" s="53" t="e">
        <f t="shared" si="1"/>
        <v>#NUM!</v>
      </c>
      <c r="M53" s="53" t="str">
        <f t="shared" si="2"/>
        <v>nei</v>
      </c>
      <c r="N53" s="53">
        <f t="shared" si="3"/>
        <v>0</v>
      </c>
      <c r="O53" s="53" t="e">
        <f t="shared" si="4"/>
        <v>#NUM!</v>
      </c>
      <c r="P53" s="53" t="str">
        <f t="shared" si="5"/>
        <v>nei</v>
      </c>
      <c r="Q53" s="53">
        <f t="shared" si="6"/>
        <v>0</v>
      </c>
      <c r="R53" s="53" t="e">
        <f t="shared" si="7"/>
        <v>#NUM!</v>
      </c>
      <c r="S53" s="53" t="str">
        <f t="shared" si="8"/>
        <v>nei</v>
      </c>
      <c r="T53" s="53">
        <f t="shared" si="9"/>
        <v>0</v>
      </c>
      <c r="U53" s="53"/>
      <c r="V53" s="53"/>
      <c r="W53" s="53"/>
      <c r="X53" s="53"/>
      <c r="Y53" s="53"/>
      <c r="Z53" s="53"/>
      <c r="AA53" s="57">
        <f t="shared" si="10"/>
        <v>0</v>
      </c>
      <c r="AB53" s="107"/>
      <c r="AC53" s="60">
        <f t="shared" si="11"/>
        <v>0</v>
      </c>
    </row>
    <row r="54" spans="2:29" ht="12.75">
      <c r="B54" s="27">
        <v>46</v>
      </c>
      <c r="C54" s="22"/>
      <c r="D54" s="66"/>
      <c r="E54" s="57"/>
      <c r="F54" s="66"/>
      <c r="G54" s="80"/>
      <c r="H54" s="57"/>
      <c r="I54" s="105"/>
      <c r="J54" s="52"/>
      <c r="K54" s="53">
        <f t="shared" si="0"/>
        <v>0</v>
      </c>
      <c r="L54" s="53" t="e">
        <f t="shared" si="1"/>
        <v>#NUM!</v>
      </c>
      <c r="M54" s="53" t="str">
        <f t="shared" si="2"/>
        <v>nei</v>
      </c>
      <c r="N54" s="53">
        <f t="shared" si="3"/>
        <v>0</v>
      </c>
      <c r="O54" s="53" t="e">
        <f t="shared" si="4"/>
        <v>#NUM!</v>
      </c>
      <c r="P54" s="53" t="str">
        <f t="shared" si="5"/>
        <v>nei</v>
      </c>
      <c r="Q54" s="53">
        <f t="shared" si="6"/>
        <v>0</v>
      </c>
      <c r="R54" s="53" t="e">
        <f t="shared" si="7"/>
        <v>#NUM!</v>
      </c>
      <c r="S54" s="53" t="str">
        <f t="shared" si="8"/>
        <v>nei</v>
      </c>
      <c r="T54" s="53">
        <f t="shared" si="9"/>
        <v>0</v>
      </c>
      <c r="U54" s="53"/>
      <c r="V54" s="53"/>
      <c r="W54" s="53"/>
      <c r="X54" s="53"/>
      <c r="Y54" s="53"/>
      <c r="Z54" s="53"/>
      <c r="AA54" s="57">
        <f t="shared" si="10"/>
        <v>0</v>
      </c>
      <c r="AB54" s="107"/>
      <c r="AC54" s="60">
        <f t="shared" si="11"/>
        <v>0</v>
      </c>
    </row>
    <row r="55" spans="2:29" ht="12.75">
      <c r="B55" s="27">
        <v>47</v>
      </c>
      <c r="C55" s="22"/>
      <c r="D55" s="66"/>
      <c r="E55" s="57"/>
      <c r="F55" s="66"/>
      <c r="G55" s="80"/>
      <c r="H55" s="57"/>
      <c r="I55" s="105"/>
      <c r="J55" s="52"/>
      <c r="K55" s="53">
        <f t="shared" si="0"/>
        <v>0</v>
      </c>
      <c r="L55" s="53" t="e">
        <f t="shared" si="1"/>
        <v>#NUM!</v>
      </c>
      <c r="M55" s="53" t="str">
        <f t="shared" si="2"/>
        <v>nei</v>
      </c>
      <c r="N55" s="53">
        <f t="shared" si="3"/>
        <v>0</v>
      </c>
      <c r="O55" s="53" t="e">
        <f t="shared" si="4"/>
        <v>#NUM!</v>
      </c>
      <c r="P55" s="53" t="str">
        <f t="shared" si="5"/>
        <v>nei</v>
      </c>
      <c r="Q55" s="53">
        <f t="shared" si="6"/>
        <v>0</v>
      </c>
      <c r="R55" s="53" t="e">
        <f t="shared" si="7"/>
        <v>#NUM!</v>
      </c>
      <c r="S55" s="53" t="str">
        <f t="shared" si="8"/>
        <v>nei</v>
      </c>
      <c r="T55" s="53">
        <f t="shared" si="9"/>
        <v>0</v>
      </c>
      <c r="U55" s="53"/>
      <c r="V55" s="53"/>
      <c r="W55" s="53"/>
      <c r="X55" s="53"/>
      <c r="Y55" s="53"/>
      <c r="Z55" s="53"/>
      <c r="AA55" s="57">
        <f t="shared" si="10"/>
        <v>0</v>
      </c>
      <c r="AB55" s="107"/>
      <c r="AC55" s="60">
        <f t="shared" si="11"/>
        <v>0</v>
      </c>
    </row>
    <row r="56" spans="2:29" ht="12.75">
      <c r="B56" s="27">
        <v>48</v>
      </c>
      <c r="C56" s="22"/>
      <c r="D56" s="66"/>
      <c r="E56" s="57"/>
      <c r="F56" s="66"/>
      <c r="G56" s="80"/>
      <c r="H56" s="57"/>
      <c r="I56" s="105"/>
      <c r="J56" s="52"/>
      <c r="K56" s="53">
        <f t="shared" si="0"/>
        <v>0</v>
      </c>
      <c r="L56" s="53" t="e">
        <f t="shared" si="1"/>
        <v>#NUM!</v>
      </c>
      <c r="M56" s="53" t="str">
        <f t="shared" si="2"/>
        <v>nei</v>
      </c>
      <c r="N56" s="53">
        <f t="shared" si="3"/>
        <v>0</v>
      </c>
      <c r="O56" s="53" t="e">
        <f t="shared" si="4"/>
        <v>#NUM!</v>
      </c>
      <c r="P56" s="53" t="str">
        <f t="shared" si="5"/>
        <v>nei</v>
      </c>
      <c r="Q56" s="53">
        <f t="shared" si="6"/>
        <v>0</v>
      </c>
      <c r="R56" s="53" t="e">
        <f t="shared" si="7"/>
        <v>#NUM!</v>
      </c>
      <c r="S56" s="53" t="str">
        <f t="shared" si="8"/>
        <v>nei</v>
      </c>
      <c r="T56" s="53">
        <f t="shared" si="9"/>
        <v>0</v>
      </c>
      <c r="U56" s="53"/>
      <c r="V56" s="53"/>
      <c r="W56" s="53"/>
      <c r="X56" s="53"/>
      <c r="Y56" s="53"/>
      <c r="Z56" s="53"/>
      <c r="AA56" s="57">
        <f t="shared" si="10"/>
        <v>0</v>
      </c>
      <c r="AB56" s="107"/>
      <c r="AC56" s="60">
        <f t="shared" si="11"/>
        <v>0</v>
      </c>
    </row>
    <row r="57" spans="2:29" ht="12.75">
      <c r="B57" s="27">
        <v>49</v>
      </c>
      <c r="C57" s="22"/>
      <c r="D57" s="66"/>
      <c r="E57" s="57"/>
      <c r="F57" s="66"/>
      <c r="G57" s="80"/>
      <c r="H57" s="57"/>
      <c r="I57" s="105"/>
      <c r="J57" s="52"/>
      <c r="K57" s="53">
        <f t="shared" si="0"/>
        <v>0</v>
      </c>
      <c r="L57" s="53" t="e">
        <f t="shared" si="1"/>
        <v>#NUM!</v>
      </c>
      <c r="M57" s="53" t="str">
        <f t="shared" si="2"/>
        <v>nei</v>
      </c>
      <c r="N57" s="53">
        <f t="shared" si="3"/>
        <v>0</v>
      </c>
      <c r="O57" s="53" t="e">
        <f t="shared" si="4"/>
        <v>#NUM!</v>
      </c>
      <c r="P57" s="53" t="str">
        <f t="shared" si="5"/>
        <v>nei</v>
      </c>
      <c r="Q57" s="53">
        <f t="shared" si="6"/>
        <v>0</v>
      </c>
      <c r="R57" s="53" t="e">
        <f t="shared" si="7"/>
        <v>#NUM!</v>
      </c>
      <c r="S57" s="53" t="str">
        <f t="shared" si="8"/>
        <v>nei</v>
      </c>
      <c r="T57" s="53">
        <f t="shared" si="9"/>
        <v>0</v>
      </c>
      <c r="U57" s="53"/>
      <c r="V57" s="53"/>
      <c r="W57" s="53"/>
      <c r="X57" s="53"/>
      <c r="Y57" s="53"/>
      <c r="Z57" s="53"/>
      <c r="AA57" s="57">
        <f t="shared" si="10"/>
        <v>0</v>
      </c>
      <c r="AB57" s="107"/>
      <c r="AC57" s="60">
        <f t="shared" si="11"/>
        <v>0</v>
      </c>
    </row>
    <row r="58" spans="2:29" ht="13.5" thickBot="1">
      <c r="B58" s="63">
        <v>50</v>
      </c>
      <c r="C58" s="32"/>
      <c r="D58" s="67"/>
      <c r="E58" s="58"/>
      <c r="F58" s="67"/>
      <c r="G58" s="81"/>
      <c r="H58" s="58"/>
      <c r="I58" s="105"/>
      <c r="J58" s="52"/>
      <c r="K58" s="61">
        <f t="shared" si="0"/>
        <v>0</v>
      </c>
      <c r="L58" s="61" t="e">
        <f t="shared" si="1"/>
        <v>#NUM!</v>
      </c>
      <c r="M58" s="61" t="str">
        <f t="shared" si="2"/>
        <v>nei</v>
      </c>
      <c r="N58" s="61">
        <f t="shared" si="3"/>
        <v>0</v>
      </c>
      <c r="O58" s="61" t="e">
        <f t="shared" si="4"/>
        <v>#NUM!</v>
      </c>
      <c r="P58" s="61" t="str">
        <f t="shared" si="5"/>
        <v>nei</v>
      </c>
      <c r="Q58" s="61">
        <f t="shared" si="6"/>
        <v>0</v>
      </c>
      <c r="R58" s="61" t="e">
        <f t="shared" si="7"/>
        <v>#NUM!</v>
      </c>
      <c r="S58" s="61" t="str">
        <f t="shared" si="8"/>
        <v>nei</v>
      </c>
      <c r="T58" s="61">
        <f t="shared" si="9"/>
        <v>0</v>
      </c>
      <c r="U58" s="61"/>
      <c r="V58" s="61"/>
      <c r="W58" s="61"/>
      <c r="X58" s="61"/>
      <c r="Y58" s="61"/>
      <c r="Z58" s="61"/>
      <c r="AA58" s="58">
        <f t="shared" si="10"/>
        <v>0</v>
      </c>
      <c r="AB58" s="108"/>
      <c r="AC58" s="62">
        <f t="shared" si="11"/>
        <v>0</v>
      </c>
    </row>
    <row r="59" spans="11:26" ht="12.75"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1:26" ht="12.75"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1:26" ht="12.75"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1:26" ht="12.75"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1:26" ht="12.75"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1:26" ht="12.75"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1:26" ht="12.75"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1:26" ht="12.75"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1:26" ht="12.75"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1:26" ht="12.75"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1:26" ht="12.75"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1:26" ht="12.75"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1:26" ht="12.75"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1:26" ht="12.75"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1:26" ht="12.75"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1:26" ht="12.75"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1:26" ht="12.75"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1:26" ht="12.75"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1:26" ht="12.75"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1:26" ht="12.75"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1:26" ht="12.75"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1:26" ht="12.75"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1:26" ht="12.75"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1:26" ht="12.75"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1:26" ht="12.75"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1:26" ht="12.75"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1:26" ht="12.75"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1:26" ht="12.75"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1:26" ht="12.75"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1:26" ht="12.75"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1:26" ht="12.75"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1:26" ht="12.75"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1:26" ht="12.75"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1:26" ht="12.75"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1:26" ht="12.75"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1:26" ht="12.75"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1:26" ht="12.75"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1:26" ht="12.75"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1:26" ht="12.75"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1:26" ht="12.75"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1:26" ht="12.75"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1:26" ht="12.75"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1:26" ht="12.75"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1:26" ht="12.75"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1:26" ht="12.75"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1:26" ht="12.75"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1:26" ht="12.75"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1:26" ht="12.75"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1:26" ht="12.75"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1:26" ht="12.75"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1:26" ht="12.75"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1:26" ht="12.75"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1:26" ht="12.75"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1:26" ht="12.75"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1:26" ht="12.75"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1:26" ht="12.75"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1:26" ht="12.75"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1:26" ht="12.75"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1:26" ht="12.75"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1:26" ht="12.75"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1:26" ht="12.75"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1:26" ht="12.75"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1:26" ht="12.75"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1:26" ht="12.75"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1:26" ht="12.75"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1:26" ht="12.75"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1:26" ht="12.75"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1:26" ht="12.75"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1:26" ht="12.75"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1:26" ht="12.75"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1:26" ht="12.75"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1:26" ht="12.75"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1:26" ht="12.75"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1:26" ht="12.75"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1:26" ht="12.75"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1:26" ht="12.75"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1:26" ht="12.75"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1:26" ht="12.75"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1:26" ht="12.75"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1:26" ht="12.75"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1:26" ht="12.75"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1:26" ht="12.75"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1:26" ht="12.75"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1:26" ht="12.75"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1:26" ht="12.75"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1:26" ht="12.75"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1:26" ht="12.75"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1:26" ht="12.75"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W155"/>
  <sheetViews>
    <sheetView workbookViewId="0" topLeftCell="A1">
      <selection activeCell="B2" sqref="B2:G2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2.28125" style="0" bestFit="1" customWidth="1"/>
    <col min="4" max="4" width="16.421875" style="0" bestFit="1" customWidth="1"/>
    <col min="5" max="5" width="13.8515625" style="0" bestFit="1" customWidth="1"/>
    <col min="6" max="6" width="11.7109375" style="0" bestFit="1" customWidth="1"/>
    <col min="7" max="7" width="12.00390625" style="0" bestFit="1" customWidth="1"/>
    <col min="8" max="8" width="12.421875" style="0" bestFit="1" customWidth="1"/>
    <col min="9" max="9" width="12.00390625" style="0" bestFit="1" customWidth="1"/>
    <col min="10" max="10" width="12.421875" style="0" bestFit="1" customWidth="1"/>
    <col min="11" max="11" width="12.00390625" style="0" bestFit="1" customWidth="1"/>
    <col min="12" max="12" width="13.8515625" style="0" bestFit="1" customWidth="1"/>
    <col min="13" max="13" width="13.00390625" style="0" bestFit="1" customWidth="1"/>
    <col min="14" max="14" width="13.28125" style="0" bestFit="1" customWidth="1"/>
    <col min="15" max="15" width="13.00390625" style="0" bestFit="1" customWidth="1"/>
    <col min="16" max="16" width="17.7109375" style="0" bestFit="1" customWidth="1"/>
    <col min="17" max="17" width="18.00390625" style="0" bestFit="1" customWidth="1"/>
    <col min="18" max="18" width="9.140625" style="0" customWidth="1"/>
    <col min="19" max="48" width="9.140625" style="0" hidden="1" customWidth="1"/>
    <col min="49" max="49" width="9.140625" style="0" customWidth="1"/>
    <col min="50" max="50" width="9.00390625" style="0" bestFit="1" customWidth="1"/>
    <col min="51" max="52" width="9.8515625" style="0" customWidth="1"/>
  </cols>
  <sheetData>
    <row r="2" spans="2:7" ht="20.25">
      <c r="B2" s="137" t="s">
        <v>159</v>
      </c>
      <c r="C2" s="137"/>
      <c r="D2" s="137"/>
      <c r="E2" s="137"/>
      <c r="F2" s="137"/>
      <c r="G2" s="137"/>
    </row>
    <row r="4" spans="2:3" ht="18">
      <c r="B4" s="138" t="s">
        <v>49</v>
      </c>
      <c r="C4" s="138"/>
    </row>
    <row r="5" spans="2:3" ht="15.75">
      <c r="B5" s="101" t="s">
        <v>110</v>
      </c>
      <c r="C5" s="101"/>
    </row>
    <row r="6" ht="13.5" thickBot="1"/>
    <row r="7" spans="2:49" ht="12.75">
      <c r="B7" s="68"/>
      <c r="C7" s="69"/>
      <c r="D7" s="70" t="s">
        <v>70</v>
      </c>
      <c r="E7" s="71" t="s">
        <v>71</v>
      </c>
      <c r="F7" s="70" t="s">
        <v>160</v>
      </c>
      <c r="G7" s="71" t="s">
        <v>72</v>
      </c>
      <c r="H7" s="70" t="s">
        <v>161</v>
      </c>
      <c r="I7" s="71" t="s">
        <v>73</v>
      </c>
      <c r="J7" s="70" t="s">
        <v>162</v>
      </c>
      <c r="K7" s="71" t="s">
        <v>74</v>
      </c>
      <c r="L7" s="70" t="s">
        <v>163</v>
      </c>
      <c r="M7" s="71" t="s">
        <v>75</v>
      </c>
      <c r="N7" s="71" t="s">
        <v>164</v>
      </c>
      <c r="O7" s="71" t="s">
        <v>76</v>
      </c>
      <c r="P7" s="70" t="s">
        <v>77</v>
      </c>
      <c r="Q7" s="71" t="s">
        <v>165</v>
      </c>
      <c r="R7" s="70" t="s">
        <v>67</v>
      </c>
      <c r="S7" s="78" t="s">
        <v>62</v>
      </c>
      <c r="T7" s="70"/>
      <c r="U7" s="93"/>
      <c r="V7" s="70" t="s">
        <v>63</v>
      </c>
      <c r="W7" s="70"/>
      <c r="X7" s="70"/>
      <c r="Y7" s="78" t="s">
        <v>64</v>
      </c>
      <c r="Z7" s="70"/>
      <c r="AA7" s="93"/>
      <c r="AB7" s="70" t="s">
        <v>65</v>
      </c>
      <c r="AC7" s="70"/>
      <c r="AD7" s="70"/>
      <c r="AE7" s="78" t="s">
        <v>66</v>
      </c>
      <c r="AF7" s="70"/>
      <c r="AG7" s="93"/>
      <c r="AH7" s="78" t="s">
        <v>78</v>
      </c>
      <c r="AI7" s="94"/>
      <c r="AJ7" s="94"/>
      <c r="AK7" s="68" t="s">
        <v>79</v>
      </c>
      <c r="AL7" s="94"/>
      <c r="AM7" s="94"/>
      <c r="AN7" s="68" t="s">
        <v>80</v>
      </c>
      <c r="AO7" s="94"/>
      <c r="AP7" s="94"/>
      <c r="AQ7" s="68" t="s">
        <v>81</v>
      </c>
      <c r="AR7" s="94"/>
      <c r="AS7" s="94"/>
      <c r="AT7" s="68" t="s">
        <v>115</v>
      </c>
      <c r="AU7" s="94"/>
      <c r="AV7" s="72"/>
      <c r="AW7" s="69" t="s">
        <v>57</v>
      </c>
    </row>
    <row r="8" spans="2:49" ht="13.5" thickBot="1">
      <c r="B8" s="73" t="s">
        <v>1</v>
      </c>
      <c r="C8" s="74" t="s">
        <v>0</v>
      </c>
      <c r="D8" s="84" t="s">
        <v>60</v>
      </c>
      <c r="E8" s="85" t="s">
        <v>59</v>
      </c>
      <c r="F8" s="84" t="s">
        <v>111</v>
      </c>
      <c r="G8" s="85" t="s">
        <v>132</v>
      </c>
      <c r="H8" s="84" t="s">
        <v>136</v>
      </c>
      <c r="I8" s="85" t="s">
        <v>145</v>
      </c>
      <c r="J8" s="84" t="s">
        <v>200</v>
      </c>
      <c r="K8" s="91" t="s">
        <v>146</v>
      </c>
      <c r="L8" s="90" t="s">
        <v>192</v>
      </c>
      <c r="M8" s="91" t="s">
        <v>205</v>
      </c>
      <c r="N8" s="91" t="s">
        <v>212</v>
      </c>
      <c r="O8" s="91" t="s">
        <v>122</v>
      </c>
      <c r="P8" s="117" t="s">
        <v>244</v>
      </c>
      <c r="Q8" s="91" t="s">
        <v>246</v>
      </c>
      <c r="R8" s="90"/>
      <c r="S8" s="87"/>
      <c r="T8" s="84"/>
      <c r="U8" s="88"/>
      <c r="V8" s="84"/>
      <c r="W8" s="84"/>
      <c r="X8" s="84"/>
      <c r="Y8" s="87"/>
      <c r="Z8" s="84"/>
      <c r="AA8" s="88"/>
      <c r="AB8" s="84"/>
      <c r="AC8" s="84"/>
      <c r="AD8" s="84"/>
      <c r="AE8" s="87"/>
      <c r="AF8" s="84"/>
      <c r="AG8" s="88"/>
      <c r="AH8" s="87"/>
      <c r="AI8" s="95"/>
      <c r="AJ8" s="95"/>
      <c r="AK8" s="73"/>
      <c r="AL8" s="95"/>
      <c r="AM8" s="95"/>
      <c r="AN8" s="73"/>
      <c r="AO8" s="95"/>
      <c r="AP8" s="95"/>
      <c r="AQ8" s="73"/>
      <c r="AR8" s="95"/>
      <c r="AS8" s="95"/>
      <c r="AT8" s="73"/>
      <c r="AU8" s="95"/>
      <c r="AV8" s="113"/>
      <c r="AW8" s="91"/>
    </row>
    <row r="9" spans="2:49" ht="12.75">
      <c r="B9" s="96">
        <v>1</v>
      </c>
      <c r="C9" s="18" t="s">
        <v>16</v>
      </c>
      <c r="D9" s="92">
        <v>4</v>
      </c>
      <c r="E9" s="77">
        <v>30</v>
      </c>
      <c r="F9" s="97">
        <v>22</v>
      </c>
      <c r="G9" s="77">
        <v>33</v>
      </c>
      <c r="H9" s="92">
        <v>4</v>
      </c>
      <c r="I9" s="77">
        <v>7</v>
      </c>
      <c r="J9" s="92"/>
      <c r="K9" s="77">
        <v>17</v>
      </c>
      <c r="L9" s="92">
        <v>8</v>
      </c>
      <c r="M9" s="77">
        <v>1</v>
      </c>
      <c r="N9" s="77">
        <v>30</v>
      </c>
      <c r="O9" s="77">
        <v>11</v>
      </c>
      <c r="P9" s="92">
        <v>6</v>
      </c>
      <c r="Q9" s="97">
        <v>0</v>
      </c>
      <c r="R9" s="77">
        <f aca="true" t="shared" si="0" ref="R9:R40">COUNT(D9:Q9)</f>
        <v>13</v>
      </c>
      <c r="S9" s="55">
        <f aca="true" t="shared" si="1" ref="S9:S40">LARGE(D9:Q9,1)</f>
        <v>33</v>
      </c>
      <c r="T9" s="55" t="str">
        <f aca="true" t="shared" si="2" ref="T9:T40">IF(R9&gt;0,"ja","nei")</f>
        <v>ja</v>
      </c>
      <c r="U9" s="55">
        <f aca="true" t="shared" si="3" ref="U9:U40">IF(T9="ja",S9,0)</f>
        <v>33</v>
      </c>
      <c r="V9" s="55">
        <f aca="true" t="shared" si="4" ref="V9:V40">LARGE(D9:Q9,2)</f>
        <v>30</v>
      </c>
      <c r="W9" s="55" t="str">
        <f aca="true" t="shared" si="5" ref="W9:W40">IF(R9&gt;1,"ja","nei")</f>
        <v>ja</v>
      </c>
      <c r="X9" s="55">
        <f aca="true" t="shared" si="6" ref="X9:X40">IF(W9="ja",V9,0)</f>
        <v>30</v>
      </c>
      <c r="Y9" s="55">
        <f aca="true" t="shared" si="7" ref="Y9:Y40">LARGE(D9:Q9,3)</f>
        <v>30</v>
      </c>
      <c r="Z9" s="55" t="str">
        <f aca="true" t="shared" si="8" ref="Z9:Z40">IF(R9&gt;2,"ja","nei")</f>
        <v>ja</v>
      </c>
      <c r="AA9" s="55">
        <f aca="true" t="shared" si="9" ref="AA9:AA40">IF(Z9="ja",Y9,0)</f>
        <v>30</v>
      </c>
      <c r="AB9" s="55">
        <f aca="true" t="shared" si="10" ref="AB9:AB40">LARGE(D9:Q9,4)</f>
        <v>22</v>
      </c>
      <c r="AC9" s="55" t="str">
        <f aca="true" t="shared" si="11" ref="AC9:AC40">IF(R9&gt;3,"ja","nei")</f>
        <v>ja</v>
      </c>
      <c r="AD9" s="55">
        <f aca="true" t="shared" si="12" ref="AD9:AD40">IF(AC9="ja",AB9,0)</f>
        <v>22</v>
      </c>
      <c r="AE9" s="55">
        <f aca="true" t="shared" si="13" ref="AE9:AE40">LARGE(D9:Q9,5)</f>
        <v>17</v>
      </c>
      <c r="AF9" s="55" t="str">
        <f aca="true" t="shared" si="14" ref="AF9:AF40">IF(R9&gt;4,"ja","nei")</f>
        <v>ja</v>
      </c>
      <c r="AG9" s="55">
        <f aca="true" t="shared" si="15" ref="AG9:AG40">IF(AF9="ja",AE9,0)</f>
        <v>17</v>
      </c>
      <c r="AH9" s="55">
        <f aca="true" t="shared" si="16" ref="AH9:AH40">LARGE(D9:Q9,6)</f>
        <v>11</v>
      </c>
      <c r="AI9" s="55" t="str">
        <f aca="true" t="shared" si="17" ref="AI9:AI40">IF(R9&gt;5,"ja","nei")</f>
        <v>ja</v>
      </c>
      <c r="AJ9" s="55">
        <f aca="true" t="shared" si="18" ref="AJ9:AJ40">IF(AI9="ja",AH9,0)</f>
        <v>11</v>
      </c>
      <c r="AK9" s="55">
        <f aca="true" t="shared" si="19" ref="AK9:AK40">LARGE(D9:Q9,7)</f>
        <v>8</v>
      </c>
      <c r="AL9" s="55" t="str">
        <f aca="true" t="shared" si="20" ref="AL9:AL40">IF(R9&gt;6,"ja","nei")</f>
        <v>ja</v>
      </c>
      <c r="AM9" s="55">
        <f aca="true" t="shared" si="21" ref="AM9:AM40">IF(AL9="ja",AK9,0)</f>
        <v>8</v>
      </c>
      <c r="AN9" s="55">
        <f aca="true" t="shared" si="22" ref="AN9:AN40">LARGE(D9:Q9,8)</f>
        <v>7</v>
      </c>
      <c r="AO9" s="55" t="str">
        <f aca="true" t="shared" si="23" ref="AO9:AO40">IF(R9&gt;7,"ja","nei")</f>
        <v>ja</v>
      </c>
      <c r="AP9" s="55">
        <f aca="true" t="shared" si="24" ref="AP9:AP40">IF(AO9="ja",AN9,0)</f>
        <v>7</v>
      </c>
      <c r="AQ9" s="55">
        <f aca="true" t="shared" si="25" ref="AQ9:AQ40">LARGE(D9:Q9,9)</f>
        <v>6</v>
      </c>
      <c r="AR9" s="55" t="str">
        <f aca="true" t="shared" si="26" ref="AR9:AR40">IF(R9&gt;8,"ja","nei")</f>
        <v>ja</v>
      </c>
      <c r="AS9" s="55">
        <f aca="true" t="shared" si="27" ref="AS9:AS40">IF(AR9="ja",AQ9,0)</f>
        <v>6</v>
      </c>
      <c r="AT9" s="55">
        <f aca="true" t="shared" si="28" ref="AT9:AT40">LARGE(D9:Q9,10)</f>
        <v>4</v>
      </c>
      <c r="AU9" s="55" t="str">
        <f aca="true" t="shared" si="29" ref="AU9:AU40">IF(R9&gt;9,"ja","nei")</f>
        <v>ja</v>
      </c>
      <c r="AV9" s="55">
        <f aca="true" t="shared" si="30" ref="AV9:AV40">IF(AU9="ja",AT9,0)</f>
        <v>4</v>
      </c>
      <c r="AW9" s="98">
        <f aca="true" t="shared" si="31" ref="AW9:AW40">SUM(AV9+AS9+AP9+AM9+AJ9+AG9+AD9+AA9+X9+U9)</f>
        <v>168</v>
      </c>
    </row>
    <row r="10" spans="2:49" ht="12.75">
      <c r="B10" s="27">
        <v>2</v>
      </c>
      <c r="C10" s="22" t="s">
        <v>82</v>
      </c>
      <c r="D10" s="66">
        <v>21</v>
      </c>
      <c r="E10" s="57"/>
      <c r="F10" s="80"/>
      <c r="G10" s="57">
        <v>0</v>
      </c>
      <c r="H10" s="66"/>
      <c r="I10" s="57">
        <v>22</v>
      </c>
      <c r="J10" s="66">
        <v>10</v>
      </c>
      <c r="K10" s="57">
        <v>10</v>
      </c>
      <c r="L10" s="66">
        <v>13</v>
      </c>
      <c r="M10" s="57">
        <v>4</v>
      </c>
      <c r="N10" s="57">
        <v>17</v>
      </c>
      <c r="O10" s="57">
        <v>13</v>
      </c>
      <c r="P10" s="66">
        <v>30</v>
      </c>
      <c r="Q10" s="80">
        <v>22</v>
      </c>
      <c r="R10" s="57">
        <f t="shared" si="0"/>
        <v>11</v>
      </c>
      <c r="S10" s="53">
        <f t="shared" si="1"/>
        <v>30</v>
      </c>
      <c r="T10" s="53" t="str">
        <f t="shared" si="2"/>
        <v>ja</v>
      </c>
      <c r="U10" s="53">
        <f t="shared" si="3"/>
        <v>30</v>
      </c>
      <c r="V10" s="53">
        <f t="shared" si="4"/>
        <v>22</v>
      </c>
      <c r="W10" s="53" t="str">
        <f t="shared" si="5"/>
        <v>ja</v>
      </c>
      <c r="X10" s="53">
        <f t="shared" si="6"/>
        <v>22</v>
      </c>
      <c r="Y10" s="53">
        <f t="shared" si="7"/>
        <v>22</v>
      </c>
      <c r="Z10" s="53" t="str">
        <f t="shared" si="8"/>
        <v>ja</v>
      </c>
      <c r="AA10" s="53">
        <f t="shared" si="9"/>
        <v>22</v>
      </c>
      <c r="AB10" s="53">
        <f t="shared" si="10"/>
        <v>21</v>
      </c>
      <c r="AC10" s="53" t="str">
        <f t="shared" si="11"/>
        <v>ja</v>
      </c>
      <c r="AD10" s="53">
        <f t="shared" si="12"/>
        <v>21</v>
      </c>
      <c r="AE10" s="53">
        <f t="shared" si="13"/>
        <v>17</v>
      </c>
      <c r="AF10" s="53" t="str">
        <f t="shared" si="14"/>
        <v>ja</v>
      </c>
      <c r="AG10" s="53">
        <f t="shared" si="15"/>
        <v>17</v>
      </c>
      <c r="AH10" s="53">
        <f t="shared" si="16"/>
        <v>13</v>
      </c>
      <c r="AI10" s="53" t="str">
        <f t="shared" si="17"/>
        <v>ja</v>
      </c>
      <c r="AJ10" s="53">
        <f t="shared" si="18"/>
        <v>13</v>
      </c>
      <c r="AK10" s="53">
        <f t="shared" si="19"/>
        <v>13</v>
      </c>
      <c r="AL10" s="53" t="str">
        <f t="shared" si="20"/>
        <v>ja</v>
      </c>
      <c r="AM10" s="53">
        <f t="shared" si="21"/>
        <v>13</v>
      </c>
      <c r="AN10" s="53">
        <f t="shared" si="22"/>
        <v>10</v>
      </c>
      <c r="AO10" s="53" t="str">
        <f t="shared" si="23"/>
        <v>ja</v>
      </c>
      <c r="AP10" s="53">
        <f t="shared" si="24"/>
        <v>10</v>
      </c>
      <c r="AQ10" s="53">
        <f t="shared" si="25"/>
        <v>10</v>
      </c>
      <c r="AR10" s="53" t="str">
        <f t="shared" si="26"/>
        <v>ja</v>
      </c>
      <c r="AS10" s="53">
        <f t="shared" si="27"/>
        <v>10</v>
      </c>
      <c r="AT10" s="53">
        <f t="shared" si="28"/>
        <v>4</v>
      </c>
      <c r="AU10" s="53" t="str">
        <f t="shared" si="29"/>
        <v>ja</v>
      </c>
      <c r="AV10" s="53">
        <f t="shared" si="30"/>
        <v>4</v>
      </c>
      <c r="AW10" s="111">
        <f t="shared" si="31"/>
        <v>162</v>
      </c>
    </row>
    <row r="11" spans="2:49" ht="12.75">
      <c r="B11" s="27">
        <v>3</v>
      </c>
      <c r="C11" s="22" t="s">
        <v>4</v>
      </c>
      <c r="D11" s="66">
        <v>34</v>
      </c>
      <c r="E11" s="57"/>
      <c r="F11" s="80"/>
      <c r="G11" s="57"/>
      <c r="H11" s="66"/>
      <c r="I11" s="57">
        <v>17</v>
      </c>
      <c r="J11" s="66"/>
      <c r="K11" s="57">
        <v>13</v>
      </c>
      <c r="L11" s="66">
        <v>30</v>
      </c>
      <c r="M11" s="57">
        <v>30</v>
      </c>
      <c r="N11" s="57"/>
      <c r="O11" s="57">
        <v>34</v>
      </c>
      <c r="P11" s="66"/>
      <c r="Q11" s="80"/>
      <c r="R11" s="57">
        <f t="shared" si="0"/>
        <v>6</v>
      </c>
      <c r="S11" s="53">
        <f t="shared" si="1"/>
        <v>34</v>
      </c>
      <c r="T11" s="53" t="str">
        <f t="shared" si="2"/>
        <v>ja</v>
      </c>
      <c r="U11" s="53">
        <f t="shared" si="3"/>
        <v>34</v>
      </c>
      <c r="V11" s="53">
        <f t="shared" si="4"/>
        <v>34</v>
      </c>
      <c r="W11" s="53" t="str">
        <f t="shared" si="5"/>
        <v>ja</v>
      </c>
      <c r="X11" s="53">
        <f t="shared" si="6"/>
        <v>34</v>
      </c>
      <c r="Y11" s="53">
        <f t="shared" si="7"/>
        <v>30</v>
      </c>
      <c r="Z11" s="53" t="str">
        <f t="shared" si="8"/>
        <v>ja</v>
      </c>
      <c r="AA11" s="53">
        <f t="shared" si="9"/>
        <v>30</v>
      </c>
      <c r="AB11" s="53">
        <f t="shared" si="10"/>
        <v>30</v>
      </c>
      <c r="AC11" s="53" t="str">
        <f t="shared" si="11"/>
        <v>ja</v>
      </c>
      <c r="AD11" s="53">
        <f t="shared" si="12"/>
        <v>30</v>
      </c>
      <c r="AE11" s="53">
        <f t="shared" si="13"/>
        <v>17</v>
      </c>
      <c r="AF11" s="53" t="str">
        <f t="shared" si="14"/>
        <v>ja</v>
      </c>
      <c r="AG11" s="53">
        <f t="shared" si="15"/>
        <v>17</v>
      </c>
      <c r="AH11" s="53">
        <f t="shared" si="16"/>
        <v>13</v>
      </c>
      <c r="AI11" s="53" t="str">
        <f t="shared" si="17"/>
        <v>ja</v>
      </c>
      <c r="AJ11" s="53">
        <f t="shared" si="18"/>
        <v>13</v>
      </c>
      <c r="AK11" s="53" t="e">
        <f t="shared" si="19"/>
        <v>#NUM!</v>
      </c>
      <c r="AL11" s="53" t="str">
        <f t="shared" si="20"/>
        <v>nei</v>
      </c>
      <c r="AM11" s="53">
        <f t="shared" si="21"/>
        <v>0</v>
      </c>
      <c r="AN11" s="53" t="e">
        <f t="shared" si="22"/>
        <v>#NUM!</v>
      </c>
      <c r="AO11" s="53" t="str">
        <f t="shared" si="23"/>
        <v>nei</v>
      </c>
      <c r="AP11" s="53">
        <f t="shared" si="24"/>
        <v>0</v>
      </c>
      <c r="AQ11" s="53" t="e">
        <f t="shared" si="25"/>
        <v>#NUM!</v>
      </c>
      <c r="AR11" s="53" t="str">
        <f t="shared" si="26"/>
        <v>nei</v>
      </c>
      <c r="AS11" s="53">
        <f t="shared" si="27"/>
        <v>0</v>
      </c>
      <c r="AT11" s="53" t="e">
        <f t="shared" si="28"/>
        <v>#NUM!</v>
      </c>
      <c r="AU11" s="53" t="str">
        <f t="shared" si="29"/>
        <v>nei</v>
      </c>
      <c r="AV11" s="53">
        <f t="shared" si="30"/>
        <v>0</v>
      </c>
      <c r="AW11" s="111">
        <f t="shared" si="31"/>
        <v>158</v>
      </c>
    </row>
    <row r="12" spans="2:49" ht="12.75">
      <c r="B12" s="27">
        <v>4</v>
      </c>
      <c r="C12" s="22" t="s">
        <v>3</v>
      </c>
      <c r="D12" s="66">
        <v>8</v>
      </c>
      <c r="E12" s="57">
        <v>30</v>
      </c>
      <c r="F12" s="80"/>
      <c r="G12" s="57"/>
      <c r="H12" s="66">
        <v>10</v>
      </c>
      <c r="I12" s="57">
        <v>6</v>
      </c>
      <c r="J12" s="66"/>
      <c r="K12" s="57">
        <v>22</v>
      </c>
      <c r="L12" s="66">
        <v>22</v>
      </c>
      <c r="M12" s="57">
        <v>0</v>
      </c>
      <c r="N12" s="57">
        <v>8</v>
      </c>
      <c r="O12" s="57">
        <v>4</v>
      </c>
      <c r="P12" s="66">
        <v>22</v>
      </c>
      <c r="Q12" s="80">
        <v>0</v>
      </c>
      <c r="R12" s="57">
        <f t="shared" si="0"/>
        <v>11</v>
      </c>
      <c r="S12" s="53">
        <f t="shared" si="1"/>
        <v>30</v>
      </c>
      <c r="T12" s="53" t="str">
        <f t="shared" si="2"/>
        <v>ja</v>
      </c>
      <c r="U12" s="53">
        <f t="shared" si="3"/>
        <v>30</v>
      </c>
      <c r="V12" s="53">
        <f t="shared" si="4"/>
        <v>22</v>
      </c>
      <c r="W12" s="53" t="str">
        <f t="shared" si="5"/>
        <v>ja</v>
      </c>
      <c r="X12" s="53">
        <f t="shared" si="6"/>
        <v>22</v>
      </c>
      <c r="Y12" s="53">
        <f t="shared" si="7"/>
        <v>22</v>
      </c>
      <c r="Z12" s="53" t="str">
        <f t="shared" si="8"/>
        <v>ja</v>
      </c>
      <c r="AA12" s="53">
        <f t="shared" si="9"/>
        <v>22</v>
      </c>
      <c r="AB12" s="53">
        <f t="shared" si="10"/>
        <v>22</v>
      </c>
      <c r="AC12" s="53" t="str">
        <f t="shared" si="11"/>
        <v>ja</v>
      </c>
      <c r="AD12" s="53">
        <f t="shared" si="12"/>
        <v>22</v>
      </c>
      <c r="AE12" s="53">
        <f t="shared" si="13"/>
        <v>10</v>
      </c>
      <c r="AF12" s="53" t="str">
        <f t="shared" si="14"/>
        <v>ja</v>
      </c>
      <c r="AG12" s="53">
        <f t="shared" si="15"/>
        <v>10</v>
      </c>
      <c r="AH12" s="53">
        <f t="shared" si="16"/>
        <v>8</v>
      </c>
      <c r="AI12" s="53" t="str">
        <f t="shared" si="17"/>
        <v>ja</v>
      </c>
      <c r="AJ12" s="53">
        <f t="shared" si="18"/>
        <v>8</v>
      </c>
      <c r="AK12" s="53">
        <f t="shared" si="19"/>
        <v>8</v>
      </c>
      <c r="AL12" s="53" t="str">
        <f t="shared" si="20"/>
        <v>ja</v>
      </c>
      <c r="AM12" s="53">
        <f t="shared" si="21"/>
        <v>8</v>
      </c>
      <c r="AN12" s="53">
        <f t="shared" si="22"/>
        <v>6</v>
      </c>
      <c r="AO12" s="53" t="str">
        <f t="shared" si="23"/>
        <v>ja</v>
      </c>
      <c r="AP12" s="53">
        <f t="shared" si="24"/>
        <v>6</v>
      </c>
      <c r="AQ12" s="53">
        <f t="shared" si="25"/>
        <v>4</v>
      </c>
      <c r="AR12" s="53" t="str">
        <f t="shared" si="26"/>
        <v>ja</v>
      </c>
      <c r="AS12" s="53">
        <f t="shared" si="27"/>
        <v>4</v>
      </c>
      <c r="AT12" s="53">
        <f t="shared" si="28"/>
        <v>0</v>
      </c>
      <c r="AU12" s="53" t="str">
        <f t="shared" si="29"/>
        <v>ja</v>
      </c>
      <c r="AV12" s="53">
        <f t="shared" si="30"/>
        <v>0</v>
      </c>
      <c r="AW12" s="111">
        <f t="shared" si="31"/>
        <v>132</v>
      </c>
    </row>
    <row r="13" spans="2:49" ht="12.75">
      <c r="B13" s="27">
        <v>5</v>
      </c>
      <c r="C13" s="22" t="s">
        <v>11</v>
      </c>
      <c r="D13" s="66">
        <v>13</v>
      </c>
      <c r="E13" s="57">
        <v>8</v>
      </c>
      <c r="F13" s="80">
        <v>30</v>
      </c>
      <c r="G13" s="57">
        <v>6</v>
      </c>
      <c r="H13" s="66">
        <v>30</v>
      </c>
      <c r="I13" s="57">
        <v>10</v>
      </c>
      <c r="J13" s="66"/>
      <c r="K13" s="57">
        <v>33</v>
      </c>
      <c r="L13" s="66"/>
      <c r="M13" s="57"/>
      <c r="N13" s="57"/>
      <c r="O13" s="57"/>
      <c r="P13" s="66"/>
      <c r="Q13" s="80"/>
      <c r="R13" s="57">
        <f t="shared" si="0"/>
        <v>7</v>
      </c>
      <c r="S13" s="53">
        <f t="shared" si="1"/>
        <v>33</v>
      </c>
      <c r="T13" s="53" t="str">
        <f t="shared" si="2"/>
        <v>ja</v>
      </c>
      <c r="U13" s="53">
        <f t="shared" si="3"/>
        <v>33</v>
      </c>
      <c r="V13" s="53">
        <f t="shared" si="4"/>
        <v>30</v>
      </c>
      <c r="W13" s="53" t="str">
        <f t="shared" si="5"/>
        <v>ja</v>
      </c>
      <c r="X13" s="53">
        <f t="shared" si="6"/>
        <v>30</v>
      </c>
      <c r="Y13" s="53">
        <f t="shared" si="7"/>
        <v>30</v>
      </c>
      <c r="Z13" s="53" t="str">
        <f t="shared" si="8"/>
        <v>ja</v>
      </c>
      <c r="AA13" s="53">
        <f t="shared" si="9"/>
        <v>30</v>
      </c>
      <c r="AB13" s="53">
        <f t="shared" si="10"/>
        <v>13</v>
      </c>
      <c r="AC13" s="53" t="str">
        <f t="shared" si="11"/>
        <v>ja</v>
      </c>
      <c r="AD13" s="53">
        <f t="shared" si="12"/>
        <v>13</v>
      </c>
      <c r="AE13" s="53">
        <f t="shared" si="13"/>
        <v>10</v>
      </c>
      <c r="AF13" s="53" t="str">
        <f t="shared" si="14"/>
        <v>ja</v>
      </c>
      <c r="AG13" s="53">
        <f t="shared" si="15"/>
        <v>10</v>
      </c>
      <c r="AH13" s="53">
        <f t="shared" si="16"/>
        <v>8</v>
      </c>
      <c r="AI13" s="53" t="str">
        <f t="shared" si="17"/>
        <v>ja</v>
      </c>
      <c r="AJ13" s="53">
        <f t="shared" si="18"/>
        <v>8</v>
      </c>
      <c r="AK13" s="53">
        <f t="shared" si="19"/>
        <v>6</v>
      </c>
      <c r="AL13" s="53" t="str">
        <f t="shared" si="20"/>
        <v>ja</v>
      </c>
      <c r="AM13" s="53">
        <f t="shared" si="21"/>
        <v>6</v>
      </c>
      <c r="AN13" s="53" t="e">
        <f t="shared" si="22"/>
        <v>#NUM!</v>
      </c>
      <c r="AO13" s="53" t="str">
        <f t="shared" si="23"/>
        <v>nei</v>
      </c>
      <c r="AP13" s="53">
        <f t="shared" si="24"/>
        <v>0</v>
      </c>
      <c r="AQ13" s="53" t="e">
        <f t="shared" si="25"/>
        <v>#NUM!</v>
      </c>
      <c r="AR13" s="53" t="str">
        <f t="shared" si="26"/>
        <v>nei</v>
      </c>
      <c r="AS13" s="53">
        <f t="shared" si="27"/>
        <v>0</v>
      </c>
      <c r="AT13" s="53" t="e">
        <f t="shared" si="28"/>
        <v>#NUM!</v>
      </c>
      <c r="AU13" s="53" t="str">
        <f t="shared" si="29"/>
        <v>nei</v>
      </c>
      <c r="AV13" s="53">
        <f t="shared" si="30"/>
        <v>0</v>
      </c>
      <c r="AW13" s="111">
        <f t="shared" si="31"/>
        <v>130</v>
      </c>
    </row>
    <row r="14" spans="2:49" ht="12.75">
      <c r="B14" s="27">
        <v>6</v>
      </c>
      <c r="C14" s="22" t="s">
        <v>8</v>
      </c>
      <c r="D14" s="66">
        <v>0</v>
      </c>
      <c r="E14" s="57">
        <v>17</v>
      </c>
      <c r="F14" s="80">
        <v>13</v>
      </c>
      <c r="G14" s="57">
        <v>17</v>
      </c>
      <c r="H14" s="66"/>
      <c r="I14" s="57">
        <v>13</v>
      </c>
      <c r="J14" s="66">
        <v>4</v>
      </c>
      <c r="K14" s="57"/>
      <c r="L14" s="66"/>
      <c r="M14" s="57">
        <v>8</v>
      </c>
      <c r="N14" s="57"/>
      <c r="O14" s="57">
        <v>25</v>
      </c>
      <c r="P14" s="66"/>
      <c r="Q14" s="80">
        <v>22</v>
      </c>
      <c r="R14" s="57">
        <f t="shared" si="0"/>
        <v>9</v>
      </c>
      <c r="S14" s="53">
        <f t="shared" si="1"/>
        <v>25</v>
      </c>
      <c r="T14" s="53" t="str">
        <f t="shared" si="2"/>
        <v>ja</v>
      </c>
      <c r="U14" s="53">
        <f t="shared" si="3"/>
        <v>25</v>
      </c>
      <c r="V14" s="53">
        <f t="shared" si="4"/>
        <v>22</v>
      </c>
      <c r="W14" s="53" t="str">
        <f t="shared" si="5"/>
        <v>ja</v>
      </c>
      <c r="X14" s="53">
        <f t="shared" si="6"/>
        <v>22</v>
      </c>
      <c r="Y14" s="53">
        <f t="shared" si="7"/>
        <v>17</v>
      </c>
      <c r="Z14" s="53" t="str">
        <f t="shared" si="8"/>
        <v>ja</v>
      </c>
      <c r="AA14" s="53">
        <f t="shared" si="9"/>
        <v>17</v>
      </c>
      <c r="AB14" s="53">
        <f t="shared" si="10"/>
        <v>17</v>
      </c>
      <c r="AC14" s="53" t="str">
        <f t="shared" si="11"/>
        <v>ja</v>
      </c>
      <c r="AD14" s="53">
        <f t="shared" si="12"/>
        <v>17</v>
      </c>
      <c r="AE14" s="53">
        <f t="shared" si="13"/>
        <v>13</v>
      </c>
      <c r="AF14" s="53" t="str">
        <f t="shared" si="14"/>
        <v>ja</v>
      </c>
      <c r="AG14" s="53">
        <f t="shared" si="15"/>
        <v>13</v>
      </c>
      <c r="AH14" s="53">
        <f t="shared" si="16"/>
        <v>13</v>
      </c>
      <c r="AI14" s="53" t="str">
        <f t="shared" si="17"/>
        <v>ja</v>
      </c>
      <c r="AJ14" s="53">
        <f t="shared" si="18"/>
        <v>13</v>
      </c>
      <c r="AK14" s="53">
        <f t="shared" si="19"/>
        <v>8</v>
      </c>
      <c r="AL14" s="53" t="str">
        <f t="shared" si="20"/>
        <v>ja</v>
      </c>
      <c r="AM14" s="53">
        <f t="shared" si="21"/>
        <v>8</v>
      </c>
      <c r="AN14" s="53">
        <f t="shared" si="22"/>
        <v>4</v>
      </c>
      <c r="AO14" s="53" t="str">
        <f t="shared" si="23"/>
        <v>ja</v>
      </c>
      <c r="AP14" s="53">
        <f t="shared" si="24"/>
        <v>4</v>
      </c>
      <c r="AQ14" s="53">
        <f t="shared" si="25"/>
        <v>0</v>
      </c>
      <c r="AR14" s="53" t="str">
        <f t="shared" si="26"/>
        <v>ja</v>
      </c>
      <c r="AS14" s="53">
        <f t="shared" si="27"/>
        <v>0</v>
      </c>
      <c r="AT14" s="53" t="e">
        <f t="shared" si="28"/>
        <v>#NUM!</v>
      </c>
      <c r="AU14" s="53" t="str">
        <f t="shared" si="29"/>
        <v>nei</v>
      </c>
      <c r="AV14" s="53">
        <f t="shared" si="30"/>
        <v>0</v>
      </c>
      <c r="AW14" s="111">
        <f t="shared" si="31"/>
        <v>119</v>
      </c>
    </row>
    <row r="15" spans="2:49" ht="12.75">
      <c r="B15" s="27">
        <v>7</v>
      </c>
      <c r="C15" s="99" t="s">
        <v>15</v>
      </c>
      <c r="D15" s="66">
        <v>0</v>
      </c>
      <c r="E15" s="57">
        <v>10</v>
      </c>
      <c r="F15" s="80">
        <v>17</v>
      </c>
      <c r="G15" s="57">
        <v>4</v>
      </c>
      <c r="H15" s="66">
        <v>8</v>
      </c>
      <c r="I15" s="57">
        <v>0</v>
      </c>
      <c r="J15" s="66">
        <v>30</v>
      </c>
      <c r="K15" s="57"/>
      <c r="L15" s="66"/>
      <c r="M15" s="57"/>
      <c r="N15" s="57">
        <v>17</v>
      </c>
      <c r="O15" s="57">
        <v>0</v>
      </c>
      <c r="P15" s="66">
        <v>6</v>
      </c>
      <c r="Q15" s="80"/>
      <c r="R15" s="57">
        <f t="shared" si="0"/>
        <v>10</v>
      </c>
      <c r="S15" s="53">
        <f t="shared" si="1"/>
        <v>30</v>
      </c>
      <c r="T15" s="53" t="str">
        <f t="shared" si="2"/>
        <v>ja</v>
      </c>
      <c r="U15" s="53">
        <f t="shared" si="3"/>
        <v>30</v>
      </c>
      <c r="V15" s="53">
        <f t="shared" si="4"/>
        <v>17</v>
      </c>
      <c r="W15" s="53" t="str">
        <f t="shared" si="5"/>
        <v>ja</v>
      </c>
      <c r="X15" s="53">
        <f t="shared" si="6"/>
        <v>17</v>
      </c>
      <c r="Y15" s="53">
        <f t="shared" si="7"/>
        <v>17</v>
      </c>
      <c r="Z15" s="53" t="str">
        <f t="shared" si="8"/>
        <v>ja</v>
      </c>
      <c r="AA15" s="53">
        <f t="shared" si="9"/>
        <v>17</v>
      </c>
      <c r="AB15" s="53">
        <f t="shared" si="10"/>
        <v>10</v>
      </c>
      <c r="AC15" s="53" t="str">
        <f t="shared" si="11"/>
        <v>ja</v>
      </c>
      <c r="AD15" s="53">
        <f t="shared" si="12"/>
        <v>10</v>
      </c>
      <c r="AE15" s="53">
        <f t="shared" si="13"/>
        <v>8</v>
      </c>
      <c r="AF15" s="53" t="str">
        <f t="shared" si="14"/>
        <v>ja</v>
      </c>
      <c r="AG15" s="53">
        <f t="shared" si="15"/>
        <v>8</v>
      </c>
      <c r="AH15" s="53">
        <f t="shared" si="16"/>
        <v>6</v>
      </c>
      <c r="AI15" s="53" t="str">
        <f t="shared" si="17"/>
        <v>ja</v>
      </c>
      <c r="AJ15" s="53">
        <f t="shared" si="18"/>
        <v>6</v>
      </c>
      <c r="AK15" s="53">
        <f t="shared" si="19"/>
        <v>4</v>
      </c>
      <c r="AL15" s="53" t="str">
        <f t="shared" si="20"/>
        <v>ja</v>
      </c>
      <c r="AM15" s="53">
        <f t="shared" si="21"/>
        <v>4</v>
      </c>
      <c r="AN15" s="53">
        <f t="shared" si="22"/>
        <v>0</v>
      </c>
      <c r="AO15" s="53" t="str">
        <f t="shared" si="23"/>
        <v>ja</v>
      </c>
      <c r="AP15" s="53">
        <f t="shared" si="24"/>
        <v>0</v>
      </c>
      <c r="AQ15" s="53">
        <f t="shared" si="25"/>
        <v>0</v>
      </c>
      <c r="AR15" s="53" t="str">
        <f t="shared" si="26"/>
        <v>ja</v>
      </c>
      <c r="AS15" s="53">
        <f t="shared" si="27"/>
        <v>0</v>
      </c>
      <c r="AT15" s="53">
        <f t="shared" si="28"/>
        <v>0</v>
      </c>
      <c r="AU15" s="53" t="str">
        <f t="shared" si="29"/>
        <v>ja</v>
      </c>
      <c r="AV15" s="53">
        <f t="shared" si="30"/>
        <v>0</v>
      </c>
      <c r="AW15" s="111">
        <f t="shared" si="31"/>
        <v>92</v>
      </c>
    </row>
    <row r="16" spans="2:49" ht="12.75">
      <c r="B16" s="27">
        <v>8</v>
      </c>
      <c r="C16" s="22" t="s">
        <v>135</v>
      </c>
      <c r="D16" s="66"/>
      <c r="E16" s="57"/>
      <c r="F16" s="80"/>
      <c r="G16" s="57"/>
      <c r="H16" s="66">
        <v>17</v>
      </c>
      <c r="I16" s="57"/>
      <c r="J16" s="66">
        <v>13</v>
      </c>
      <c r="K16" s="57">
        <v>2</v>
      </c>
      <c r="L16" s="66">
        <v>17</v>
      </c>
      <c r="M16" s="57">
        <v>0</v>
      </c>
      <c r="N16" s="57">
        <v>4</v>
      </c>
      <c r="O16" s="57">
        <v>6</v>
      </c>
      <c r="P16" s="66">
        <v>1</v>
      </c>
      <c r="Q16" s="80">
        <v>30</v>
      </c>
      <c r="R16" s="57">
        <f t="shared" si="0"/>
        <v>9</v>
      </c>
      <c r="S16" s="53">
        <f t="shared" si="1"/>
        <v>30</v>
      </c>
      <c r="T16" s="53" t="str">
        <f t="shared" si="2"/>
        <v>ja</v>
      </c>
      <c r="U16" s="53">
        <f t="shared" si="3"/>
        <v>30</v>
      </c>
      <c r="V16" s="53">
        <f t="shared" si="4"/>
        <v>17</v>
      </c>
      <c r="W16" s="53" t="str">
        <f t="shared" si="5"/>
        <v>ja</v>
      </c>
      <c r="X16" s="53">
        <f t="shared" si="6"/>
        <v>17</v>
      </c>
      <c r="Y16" s="53">
        <f t="shared" si="7"/>
        <v>17</v>
      </c>
      <c r="Z16" s="53" t="str">
        <f t="shared" si="8"/>
        <v>ja</v>
      </c>
      <c r="AA16" s="53">
        <f t="shared" si="9"/>
        <v>17</v>
      </c>
      <c r="AB16" s="53">
        <f t="shared" si="10"/>
        <v>13</v>
      </c>
      <c r="AC16" s="53" t="str">
        <f t="shared" si="11"/>
        <v>ja</v>
      </c>
      <c r="AD16" s="53">
        <f t="shared" si="12"/>
        <v>13</v>
      </c>
      <c r="AE16" s="53">
        <f t="shared" si="13"/>
        <v>6</v>
      </c>
      <c r="AF16" s="53" t="str">
        <f t="shared" si="14"/>
        <v>ja</v>
      </c>
      <c r="AG16" s="53">
        <f t="shared" si="15"/>
        <v>6</v>
      </c>
      <c r="AH16" s="53">
        <f t="shared" si="16"/>
        <v>4</v>
      </c>
      <c r="AI16" s="53" t="str">
        <f t="shared" si="17"/>
        <v>ja</v>
      </c>
      <c r="AJ16" s="53">
        <f t="shared" si="18"/>
        <v>4</v>
      </c>
      <c r="AK16" s="53">
        <f t="shared" si="19"/>
        <v>2</v>
      </c>
      <c r="AL16" s="53" t="str">
        <f t="shared" si="20"/>
        <v>ja</v>
      </c>
      <c r="AM16" s="53">
        <f t="shared" si="21"/>
        <v>2</v>
      </c>
      <c r="AN16" s="53">
        <f t="shared" si="22"/>
        <v>1</v>
      </c>
      <c r="AO16" s="53" t="str">
        <f t="shared" si="23"/>
        <v>ja</v>
      </c>
      <c r="AP16" s="53">
        <f t="shared" si="24"/>
        <v>1</v>
      </c>
      <c r="AQ16" s="53">
        <f t="shared" si="25"/>
        <v>0</v>
      </c>
      <c r="AR16" s="53" t="str">
        <f t="shared" si="26"/>
        <v>ja</v>
      </c>
      <c r="AS16" s="53">
        <f t="shared" si="27"/>
        <v>0</v>
      </c>
      <c r="AT16" s="53" t="e">
        <f t="shared" si="28"/>
        <v>#NUM!</v>
      </c>
      <c r="AU16" s="53" t="str">
        <f t="shared" si="29"/>
        <v>nei</v>
      </c>
      <c r="AV16" s="53">
        <f t="shared" si="30"/>
        <v>0</v>
      </c>
      <c r="AW16" s="111">
        <f t="shared" si="31"/>
        <v>90</v>
      </c>
    </row>
    <row r="17" spans="2:49" ht="12.75">
      <c r="B17" s="27">
        <v>9</v>
      </c>
      <c r="C17" s="22" t="s">
        <v>134</v>
      </c>
      <c r="D17" s="66"/>
      <c r="E17" s="57"/>
      <c r="F17" s="80"/>
      <c r="G17" s="57"/>
      <c r="H17" s="66">
        <v>22</v>
      </c>
      <c r="I17" s="57"/>
      <c r="J17" s="66"/>
      <c r="K17" s="57"/>
      <c r="L17" s="66"/>
      <c r="M17" s="57">
        <v>22</v>
      </c>
      <c r="N17" s="57"/>
      <c r="O17" s="57">
        <v>29</v>
      </c>
      <c r="P17" s="66">
        <v>8</v>
      </c>
      <c r="Q17" s="80">
        <v>1</v>
      </c>
      <c r="R17" s="57">
        <f t="shared" si="0"/>
        <v>5</v>
      </c>
      <c r="S17" s="53">
        <f t="shared" si="1"/>
        <v>29</v>
      </c>
      <c r="T17" s="53" t="str">
        <f t="shared" si="2"/>
        <v>ja</v>
      </c>
      <c r="U17" s="53">
        <f t="shared" si="3"/>
        <v>29</v>
      </c>
      <c r="V17" s="53">
        <f t="shared" si="4"/>
        <v>22</v>
      </c>
      <c r="W17" s="53" t="str">
        <f t="shared" si="5"/>
        <v>ja</v>
      </c>
      <c r="X17" s="53">
        <f t="shared" si="6"/>
        <v>22</v>
      </c>
      <c r="Y17" s="53">
        <f t="shared" si="7"/>
        <v>22</v>
      </c>
      <c r="Z17" s="53" t="str">
        <f t="shared" si="8"/>
        <v>ja</v>
      </c>
      <c r="AA17" s="53">
        <f t="shared" si="9"/>
        <v>22</v>
      </c>
      <c r="AB17" s="53">
        <f t="shared" si="10"/>
        <v>8</v>
      </c>
      <c r="AC17" s="53" t="str">
        <f t="shared" si="11"/>
        <v>ja</v>
      </c>
      <c r="AD17" s="53">
        <f t="shared" si="12"/>
        <v>8</v>
      </c>
      <c r="AE17" s="53">
        <f t="shared" si="13"/>
        <v>1</v>
      </c>
      <c r="AF17" s="53" t="str">
        <f t="shared" si="14"/>
        <v>ja</v>
      </c>
      <c r="AG17" s="53">
        <f t="shared" si="15"/>
        <v>1</v>
      </c>
      <c r="AH17" s="53" t="e">
        <f t="shared" si="16"/>
        <v>#NUM!</v>
      </c>
      <c r="AI17" s="53" t="str">
        <f t="shared" si="17"/>
        <v>nei</v>
      </c>
      <c r="AJ17" s="53">
        <f t="shared" si="18"/>
        <v>0</v>
      </c>
      <c r="AK17" s="53" t="e">
        <f t="shared" si="19"/>
        <v>#NUM!</v>
      </c>
      <c r="AL17" s="53" t="str">
        <f t="shared" si="20"/>
        <v>nei</v>
      </c>
      <c r="AM17" s="53">
        <f t="shared" si="21"/>
        <v>0</v>
      </c>
      <c r="AN17" s="53" t="e">
        <f t="shared" si="22"/>
        <v>#NUM!</v>
      </c>
      <c r="AO17" s="53" t="str">
        <f t="shared" si="23"/>
        <v>nei</v>
      </c>
      <c r="AP17" s="53">
        <f t="shared" si="24"/>
        <v>0</v>
      </c>
      <c r="AQ17" s="53" t="e">
        <f t="shared" si="25"/>
        <v>#NUM!</v>
      </c>
      <c r="AR17" s="53" t="str">
        <f t="shared" si="26"/>
        <v>nei</v>
      </c>
      <c r="AS17" s="53">
        <f t="shared" si="27"/>
        <v>0</v>
      </c>
      <c r="AT17" s="53" t="e">
        <f t="shared" si="28"/>
        <v>#NUM!</v>
      </c>
      <c r="AU17" s="53" t="str">
        <f t="shared" si="29"/>
        <v>nei</v>
      </c>
      <c r="AV17" s="53">
        <f t="shared" si="30"/>
        <v>0</v>
      </c>
      <c r="AW17" s="111">
        <f t="shared" si="31"/>
        <v>82</v>
      </c>
    </row>
    <row r="18" spans="2:49" ht="12.75">
      <c r="B18" s="27">
        <v>10</v>
      </c>
      <c r="C18" s="100" t="s">
        <v>9</v>
      </c>
      <c r="D18" s="66">
        <v>6</v>
      </c>
      <c r="E18" s="57"/>
      <c r="F18" s="80"/>
      <c r="G18" s="57"/>
      <c r="H18" s="66"/>
      <c r="I18" s="57">
        <v>30</v>
      </c>
      <c r="J18" s="66"/>
      <c r="K18" s="57"/>
      <c r="L18" s="66"/>
      <c r="M18" s="57"/>
      <c r="N18" s="57"/>
      <c r="O18" s="57">
        <v>10</v>
      </c>
      <c r="P18" s="66"/>
      <c r="Q18" s="80"/>
      <c r="R18" s="57">
        <f t="shared" si="0"/>
        <v>3</v>
      </c>
      <c r="S18" s="53">
        <f t="shared" si="1"/>
        <v>30</v>
      </c>
      <c r="T18" s="53" t="str">
        <f t="shared" si="2"/>
        <v>ja</v>
      </c>
      <c r="U18" s="53">
        <f t="shared" si="3"/>
        <v>30</v>
      </c>
      <c r="V18" s="53">
        <f t="shared" si="4"/>
        <v>10</v>
      </c>
      <c r="W18" s="53" t="str">
        <f t="shared" si="5"/>
        <v>ja</v>
      </c>
      <c r="X18" s="53">
        <f t="shared" si="6"/>
        <v>10</v>
      </c>
      <c r="Y18" s="53">
        <f t="shared" si="7"/>
        <v>6</v>
      </c>
      <c r="Z18" s="53" t="str">
        <f t="shared" si="8"/>
        <v>ja</v>
      </c>
      <c r="AA18" s="53">
        <f t="shared" si="9"/>
        <v>6</v>
      </c>
      <c r="AB18" s="53" t="e">
        <f t="shared" si="10"/>
        <v>#NUM!</v>
      </c>
      <c r="AC18" s="53" t="str">
        <f t="shared" si="11"/>
        <v>nei</v>
      </c>
      <c r="AD18" s="53">
        <f t="shared" si="12"/>
        <v>0</v>
      </c>
      <c r="AE18" s="53" t="e">
        <f t="shared" si="13"/>
        <v>#NUM!</v>
      </c>
      <c r="AF18" s="53" t="str">
        <f t="shared" si="14"/>
        <v>nei</v>
      </c>
      <c r="AG18" s="53">
        <f t="shared" si="15"/>
        <v>0</v>
      </c>
      <c r="AH18" s="53" t="e">
        <f t="shared" si="16"/>
        <v>#NUM!</v>
      </c>
      <c r="AI18" s="53" t="str">
        <f t="shared" si="17"/>
        <v>nei</v>
      </c>
      <c r="AJ18" s="53">
        <f t="shared" si="18"/>
        <v>0</v>
      </c>
      <c r="AK18" s="53" t="e">
        <f t="shared" si="19"/>
        <v>#NUM!</v>
      </c>
      <c r="AL18" s="53" t="str">
        <f t="shared" si="20"/>
        <v>nei</v>
      </c>
      <c r="AM18" s="53">
        <f t="shared" si="21"/>
        <v>0</v>
      </c>
      <c r="AN18" s="53" t="e">
        <f t="shared" si="22"/>
        <v>#NUM!</v>
      </c>
      <c r="AO18" s="53" t="str">
        <f t="shared" si="23"/>
        <v>nei</v>
      </c>
      <c r="AP18" s="53">
        <f t="shared" si="24"/>
        <v>0</v>
      </c>
      <c r="AQ18" s="53" t="e">
        <f t="shared" si="25"/>
        <v>#NUM!</v>
      </c>
      <c r="AR18" s="53" t="str">
        <f t="shared" si="26"/>
        <v>nei</v>
      </c>
      <c r="AS18" s="53">
        <f t="shared" si="27"/>
        <v>0</v>
      </c>
      <c r="AT18" s="53" t="e">
        <f t="shared" si="28"/>
        <v>#NUM!</v>
      </c>
      <c r="AU18" s="53" t="str">
        <f t="shared" si="29"/>
        <v>nei</v>
      </c>
      <c r="AV18" s="53">
        <f t="shared" si="30"/>
        <v>0</v>
      </c>
      <c r="AW18" s="111">
        <f t="shared" si="31"/>
        <v>46</v>
      </c>
    </row>
    <row r="19" spans="2:49" ht="12.75">
      <c r="B19" s="27">
        <v>11</v>
      </c>
      <c r="C19" s="22" t="s">
        <v>14</v>
      </c>
      <c r="D19" s="66">
        <v>1</v>
      </c>
      <c r="E19" s="57"/>
      <c r="F19" s="80"/>
      <c r="G19" s="57"/>
      <c r="H19" s="66"/>
      <c r="I19" s="57"/>
      <c r="J19" s="66">
        <v>22</v>
      </c>
      <c r="K19" s="57">
        <v>0</v>
      </c>
      <c r="L19" s="66">
        <v>10</v>
      </c>
      <c r="M19" s="57">
        <v>10</v>
      </c>
      <c r="N19" s="57">
        <v>2</v>
      </c>
      <c r="O19" s="57"/>
      <c r="P19" s="66"/>
      <c r="Q19" s="80"/>
      <c r="R19" s="57">
        <f t="shared" si="0"/>
        <v>6</v>
      </c>
      <c r="S19" s="53">
        <f t="shared" si="1"/>
        <v>22</v>
      </c>
      <c r="T19" s="53" t="str">
        <f t="shared" si="2"/>
        <v>ja</v>
      </c>
      <c r="U19" s="53">
        <f t="shared" si="3"/>
        <v>22</v>
      </c>
      <c r="V19" s="53">
        <f t="shared" si="4"/>
        <v>10</v>
      </c>
      <c r="W19" s="53" t="str">
        <f t="shared" si="5"/>
        <v>ja</v>
      </c>
      <c r="X19" s="53">
        <f t="shared" si="6"/>
        <v>10</v>
      </c>
      <c r="Y19" s="53">
        <f t="shared" si="7"/>
        <v>10</v>
      </c>
      <c r="Z19" s="53" t="str">
        <f t="shared" si="8"/>
        <v>ja</v>
      </c>
      <c r="AA19" s="53">
        <f t="shared" si="9"/>
        <v>10</v>
      </c>
      <c r="AB19" s="53">
        <f t="shared" si="10"/>
        <v>2</v>
      </c>
      <c r="AC19" s="53" t="str">
        <f t="shared" si="11"/>
        <v>ja</v>
      </c>
      <c r="AD19" s="53">
        <f t="shared" si="12"/>
        <v>2</v>
      </c>
      <c r="AE19" s="53">
        <f t="shared" si="13"/>
        <v>1</v>
      </c>
      <c r="AF19" s="53" t="str">
        <f t="shared" si="14"/>
        <v>ja</v>
      </c>
      <c r="AG19" s="53">
        <f t="shared" si="15"/>
        <v>1</v>
      </c>
      <c r="AH19" s="53">
        <f t="shared" si="16"/>
        <v>0</v>
      </c>
      <c r="AI19" s="53" t="str">
        <f t="shared" si="17"/>
        <v>ja</v>
      </c>
      <c r="AJ19" s="53">
        <f t="shared" si="18"/>
        <v>0</v>
      </c>
      <c r="AK19" s="53" t="e">
        <f t="shared" si="19"/>
        <v>#NUM!</v>
      </c>
      <c r="AL19" s="53" t="str">
        <f t="shared" si="20"/>
        <v>nei</v>
      </c>
      <c r="AM19" s="53">
        <f t="shared" si="21"/>
        <v>0</v>
      </c>
      <c r="AN19" s="53" t="e">
        <f t="shared" si="22"/>
        <v>#NUM!</v>
      </c>
      <c r="AO19" s="53" t="str">
        <f t="shared" si="23"/>
        <v>nei</v>
      </c>
      <c r="AP19" s="53">
        <f t="shared" si="24"/>
        <v>0</v>
      </c>
      <c r="AQ19" s="53" t="e">
        <f t="shared" si="25"/>
        <v>#NUM!</v>
      </c>
      <c r="AR19" s="53" t="str">
        <f t="shared" si="26"/>
        <v>nei</v>
      </c>
      <c r="AS19" s="53">
        <f t="shared" si="27"/>
        <v>0</v>
      </c>
      <c r="AT19" s="53" t="e">
        <f t="shared" si="28"/>
        <v>#NUM!</v>
      </c>
      <c r="AU19" s="53" t="str">
        <f t="shared" si="29"/>
        <v>nei</v>
      </c>
      <c r="AV19" s="53">
        <f t="shared" si="30"/>
        <v>0</v>
      </c>
      <c r="AW19" s="111">
        <f t="shared" si="31"/>
        <v>45</v>
      </c>
    </row>
    <row r="20" spans="2:49" ht="12.75">
      <c r="B20" s="27">
        <v>12</v>
      </c>
      <c r="C20" s="22" t="s">
        <v>10</v>
      </c>
      <c r="D20" s="66">
        <v>0</v>
      </c>
      <c r="E20" s="57"/>
      <c r="F20" s="80"/>
      <c r="G20" s="57"/>
      <c r="H20" s="66"/>
      <c r="I20" s="57"/>
      <c r="J20" s="66"/>
      <c r="K20" s="57"/>
      <c r="L20" s="66"/>
      <c r="M20" s="57"/>
      <c r="N20" s="57"/>
      <c r="O20" s="57">
        <v>6</v>
      </c>
      <c r="P20" s="66">
        <v>17</v>
      </c>
      <c r="Q20" s="80">
        <v>22</v>
      </c>
      <c r="R20" s="57">
        <f t="shared" si="0"/>
        <v>4</v>
      </c>
      <c r="S20" s="53">
        <f t="shared" si="1"/>
        <v>22</v>
      </c>
      <c r="T20" s="53" t="str">
        <f t="shared" si="2"/>
        <v>ja</v>
      </c>
      <c r="U20" s="53">
        <f t="shared" si="3"/>
        <v>22</v>
      </c>
      <c r="V20" s="53">
        <f t="shared" si="4"/>
        <v>17</v>
      </c>
      <c r="W20" s="53" t="str">
        <f t="shared" si="5"/>
        <v>ja</v>
      </c>
      <c r="X20" s="53">
        <f t="shared" si="6"/>
        <v>17</v>
      </c>
      <c r="Y20" s="53">
        <f t="shared" si="7"/>
        <v>6</v>
      </c>
      <c r="Z20" s="53" t="str">
        <f t="shared" si="8"/>
        <v>ja</v>
      </c>
      <c r="AA20" s="53">
        <f t="shared" si="9"/>
        <v>6</v>
      </c>
      <c r="AB20" s="53">
        <f t="shared" si="10"/>
        <v>0</v>
      </c>
      <c r="AC20" s="53" t="str">
        <f t="shared" si="11"/>
        <v>ja</v>
      </c>
      <c r="AD20" s="53">
        <f t="shared" si="12"/>
        <v>0</v>
      </c>
      <c r="AE20" s="53" t="e">
        <f t="shared" si="13"/>
        <v>#NUM!</v>
      </c>
      <c r="AF20" s="53" t="str">
        <f t="shared" si="14"/>
        <v>nei</v>
      </c>
      <c r="AG20" s="53">
        <f t="shared" si="15"/>
        <v>0</v>
      </c>
      <c r="AH20" s="53" t="e">
        <f t="shared" si="16"/>
        <v>#NUM!</v>
      </c>
      <c r="AI20" s="53" t="str">
        <f t="shared" si="17"/>
        <v>nei</v>
      </c>
      <c r="AJ20" s="53">
        <f t="shared" si="18"/>
        <v>0</v>
      </c>
      <c r="AK20" s="53" t="e">
        <f t="shared" si="19"/>
        <v>#NUM!</v>
      </c>
      <c r="AL20" s="53" t="str">
        <f t="shared" si="20"/>
        <v>nei</v>
      </c>
      <c r="AM20" s="53">
        <f t="shared" si="21"/>
        <v>0</v>
      </c>
      <c r="AN20" s="53" t="e">
        <f t="shared" si="22"/>
        <v>#NUM!</v>
      </c>
      <c r="AO20" s="53" t="str">
        <f t="shared" si="23"/>
        <v>nei</v>
      </c>
      <c r="AP20" s="53">
        <f t="shared" si="24"/>
        <v>0</v>
      </c>
      <c r="AQ20" s="53" t="e">
        <f t="shared" si="25"/>
        <v>#NUM!</v>
      </c>
      <c r="AR20" s="53" t="str">
        <f t="shared" si="26"/>
        <v>nei</v>
      </c>
      <c r="AS20" s="53">
        <f t="shared" si="27"/>
        <v>0</v>
      </c>
      <c r="AT20" s="53" t="e">
        <f t="shared" si="28"/>
        <v>#NUM!</v>
      </c>
      <c r="AU20" s="53" t="str">
        <f t="shared" si="29"/>
        <v>nei</v>
      </c>
      <c r="AV20" s="53">
        <f t="shared" si="30"/>
        <v>0</v>
      </c>
      <c r="AW20" s="111">
        <f t="shared" si="31"/>
        <v>45</v>
      </c>
    </row>
    <row r="21" spans="2:49" ht="12.75">
      <c r="B21" s="27">
        <v>13</v>
      </c>
      <c r="C21" s="22" t="s">
        <v>87</v>
      </c>
      <c r="D21" s="66"/>
      <c r="E21" s="57"/>
      <c r="F21" s="80">
        <v>10</v>
      </c>
      <c r="G21" s="57"/>
      <c r="H21" s="66"/>
      <c r="I21" s="57"/>
      <c r="J21" s="66">
        <v>22</v>
      </c>
      <c r="K21" s="57"/>
      <c r="L21" s="66">
        <v>1</v>
      </c>
      <c r="M21" s="57">
        <v>4</v>
      </c>
      <c r="N21" s="57">
        <v>6</v>
      </c>
      <c r="O21" s="57">
        <v>0</v>
      </c>
      <c r="P21" s="66">
        <v>0</v>
      </c>
      <c r="Q21" s="80">
        <v>0</v>
      </c>
      <c r="R21" s="57">
        <f t="shared" si="0"/>
        <v>8</v>
      </c>
      <c r="S21" s="53">
        <f t="shared" si="1"/>
        <v>22</v>
      </c>
      <c r="T21" s="53" t="str">
        <f t="shared" si="2"/>
        <v>ja</v>
      </c>
      <c r="U21" s="53">
        <f t="shared" si="3"/>
        <v>22</v>
      </c>
      <c r="V21" s="53">
        <f t="shared" si="4"/>
        <v>10</v>
      </c>
      <c r="W21" s="53" t="str">
        <f t="shared" si="5"/>
        <v>ja</v>
      </c>
      <c r="X21" s="53">
        <f t="shared" si="6"/>
        <v>10</v>
      </c>
      <c r="Y21" s="53">
        <f t="shared" si="7"/>
        <v>6</v>
      </c>
      <c r="Z21" s="53" t="str">
        <f t="shared" si="8"/>
        <v>ja</v>
      </c>
      <c r="AA21" s="53">
        <f t="shared" si="9"/>
        <v>6</v>
      </c>
      <c r="AB21" s="53">
        <f t="shared" si="10"/>
        <v>4</v>
      </c>
      <c r="AC21" s="53" t="str">
        <f t="shared" si="11"/>
        <v>ja</v>
      </c>
      <c r="AD21" s="53">
        <f t="shared" si="12"/>
        <v>4</v>
      </c>
      <c r="AE21" s="53">
        <f t="shared" si="13"/>
        <v>1</v>
      </c>
      <c r="AF21" s="53" t="str">
        <f t="shared" si="14"/>
        <v>ja</v>
      </c>
      <c r="AG21" s="53">
        <f t="shared" si="15"/>
        <v>1</v>
      </c>
      <c r="AH21" s="53">
        <f t="shared" si="16"/>
        <v>0</v>
      </c>
      <c r="AI21" s="53" t="str">
        <f t="shared" si="17"/>
        <v>ja</v>
      </c>
      <c r="AJ21" s="53">
        <f t="shared" si="18"/>
        <v>0</v>
      </c>
      <c r="AK21" s="53">
        <f t="shared" si="19"/>
        <v>0</v>
      </c>
      <c r="AL21" s="53" t="str">
        <f t="shared" si="20"/>
        <v>ja</v>
      </c>
      <c r="AM21" s="53">
        <f t="shared" si="21"/>
        <v>0</v>
      </c>
      <c r="AN21" s="53">
        <f t="shared" si="22"/>
        <v>0</v>
      </c>
      <c r="AO21" s="53" t="str">
        <f t="shared" si="23"/>
        <v>ja</v>
      </c>
      <c r="AP21" s="53">
        <f t="shared" si="24"/>
        <v>0</v>
      </c>
      <c r="AQ21" s="53" t="e">
        <f t="shared" si="25"/>
        <v>#NUM!</v>
      </c>
      <c r="AR21" s="53" t="str">
        <f t="shared" si="26"/>
        <v>nei</v>
      </c>
      <c r="AS21" s="53">
        <f t="shared" si="27"/>
        <v>0</v>
      </c>
      <c r="AT21" s="53" t="e">
        <f t="shared" si="28"/>
        <v>#NUM!</v>
      </c>
      <c r="AU21" s="53" t="str">
        <f t="shared" si="29"/>
        <v>nei</v>
      </c>
      <c r="AV21" s="53">
        <f t="shared" si="30"/>
        <v>0</v>
      </c>
      <c r="AW21" s="111">
        <f t="shared" si="31"/>
        <v>43</v>
      </c>
    </row>
    <row r="22" spans="2:49" ht="12.75">
      <c r="B22" s="27">
        <v>14</v>
      </c>
      <c r="C22" s="22" t="s">
        <v>12</v>
      </c>
      <c r="D22" s="66">
        <v>5</v>
      </c>
      <c r="E22" s="57"/>
      <c r="F22" s="80"/>
      <c r="G22" s="57">
        <v>13</v>
      </c>
      <c r="H22" s="66"/>
      <c r="I22" s="57"/>
      <c r="J22" s="66"/>
      <c r="K22" s="57"/>
      <c r="L22" s="66"/>
      <c r="M22" s="57">
        <v>0</v>
      </c>
      <c r="N22" s="57">
        <v>22</v>
      </c>
      <c r="O22" s="57"/>
      <c r="P22" s="66"/>
      <c r="Q22" s="80"/>
      <c r="R22" s="57">
        <f t="shared" si="0"/>
        <v>4</v>
      </c>
      <c r="S22" s="53">
        <f t="shared" si="1"/>
        <v>22</v>
      </c>
      <c r="T22" s="53" t="str">
        <f t="shared" si="2"/>
        <v>ja</v>
      </c>
      <c r="U22" s="53">
        <f t="shared" si="3"/>
        <v>22</v>
      </c>
      <c r="V22" s="53">
        <f t="shared" si="4"/>
        <v>13</v>
      </c>
      <c r="W22" s="53" t="str">
        <f t="shared" si="5"/>
        <v>ja</v>
      </c>
      <c r="X22" s="53">
        <f t="shared" si="6"/>
        <v>13</v>
      </c>
      <c r="Y22" s="53">
        <f t="shared" si="7"/>
        <v>5</v>
      </c>
      <c r="Z22" s="53" t="str">
        <f t="shared" si="8"/>
        <v>ja</v>
      </c>
      <c r="AA22" s="53">
        <f t="shared" si="9"/>
        <v>5</v>
      </c>
      <c r="AB22" s="53">
        <f t="shared" si="10"/>
        <v>0</v>
      </c>
      <c r="AC22" s="53" t="str">
        <f t="shared" si="11"/>
        <v>ja</v>
      </c>
      <c r="AD22" s="53">
        <f t="shared" si="12"/>
        <v>0</v>
      </c>
      <c r="AE22" s="53" t="e">
        <f t="shared" si="13"/>
        <v>#NUM!</v>
      </c>
      <c r="AF22" s="53" t="str">
        <f t="shared" si="14"/>
        <v>nei</v>
      </c>
      <c r="AG22" s="53">
        <f t="shared" si="15"/>
        <v>0</v>
      </c>
      <c r="AH22" s="53" t="e">
        <f t="shared" si="16"/>
        <v>#NUM!</v>
      </c>
      <c r="AI22" s="53" t="str">
        <f t="shared" si="17"/>
        <v>nei</v>
      </c>
      <c r="AJ22" s="53">
        <f t="shared" si="18"/>
        <v>0</v>
      </c>
      <c r="AK22" s="53" t="e">
        <f t="shared" si="19"/>
        <v>#NUM!</v>
      </c>
      <c r="AL22" s="53" t="str">
        <f t="shared" si="20"/>
        <v>nei</v>
      </c>
      <c r="AM22" s="53">
        <f t="shared" si="21"/>
        <v>0</v>
      </c>
      <c r="AN22" s="53" t="e">
        <f t="shared" si="22"/>
        <v>#NUM!</v>
      </c>
      <c r="AO22" s="53" t="str">
        <f t="shared" si="23"/>
        <v>nei</v>
      </c>
      <c r="AP22" s="53">
        <f t="shared" si="24"/>
        <v>0</v>
      </c>
      <c r="AQ22" s="53" t="e">
        <f t="shared" si="25"/>
        <v>#NUM!</v>
      </c>
      <c r="AR22" s="53" t="str">
        <f t="shared" si="26"/>
        <v>nei</v>
      </c>
      <c r="AS22" s="53">
        <f t="shared" si="27"/>
        <v>0</v>
      </c>
      <c r="AT22" s="53" t="e">
        <f t="shared" si="28"/>
        <v>#NUM!</v>
      </c>
      <c r="AU22" s="53" t="str">
        <f t="shared" si="29"/>
        <v>nei</v>
      </c>
      <c r="AV22" s="53">
        <f t="shared" si="30"/>
        <v>0</v>
      </c>
      <c r="AW22" s="111">
        <f t="shared" si="31"/>
        <v>40</v>
      </c>
    </row>
    <row r="23" spans="2:49" ht="12.75">
      <c r="B23" s="27">
        <v>15</v>
      </c>
      <c r="C23" s="22" t="s">
        <v>5</v>
      </c>
      <c r="D23" s="66">
        <v>26</v>
      </c>
      <c r="E23" s="57"/>
      <c r="F23" s="80"/>
      <c r="G23" s="57"/>
      <c r="H23" s="66"/>
      <c r="I23" s="57"/>
      <c r="J23" s="66"/>
      <c r="K23" s="57">
        <v>6</v>
      </c>
      <c r="L23" s="66"/>
      <c r="M23" s="57"/>
      <c r="N23" s="57"/>
      <c r="O23" s="57"/>
      <c r="P23" s="66"/>
      <c r="Q23" s="80"/>
      <c r="R23" s="57">
        <f t="shared" si="0"/>
        <v>2</v>
      </c>
      <c r="S23" s="53">
        <f t="shared" si="1"/>
        <v>26</v>
      </c>
      <c r="T23" s="53" t="str">
        <f t="shared" si="2"/>
        <v>ja</v>
      </c>
      <c r="U23" s="53">
        <f t="shared" si="3"/>
        <v>26</v>
      </c>
      <c r="V23" s="53">
        <f t="shared" si="4"/>
        <v>6</v>
      </c>
      <c r="W23" s="53" t="str">
        <f t="shared" si="5"/>
        <v>ja</v>
      </c>
      <c r="X23" s="53">
        <f t="shared" si="6"/>
        <v>6</v>
      </c>
      <c r="Y23" s="53" t="e">
        <f t="shared" si="7"/>
        <v>#NUM!</v>
      </c>
      <c r="Z23" s="53" t="str">
        <f t="shared" si="8"/>
        <v>nei</v>
      </c>
      <c r="AA23" s="53">
        <f t="shared" si="9"/>
        <v>0</v>
      </c>
      <c r="AB23" s="53" t="e">
        <f t="shared" si="10"/>
        <v>#NUM!</v>
      </c>
      <c r="AC23" s="53" t="str">
        <f t="shared" si="11"/>
        <v>nei</v>
      </c>
      <c r="AD23" s="53">
        <f t="shared" si="12"/>
        <v>0</v>
      </c>
      <c r="AE23" s="53" t="e">
        <f t="shared" si="13"/>
        <v>#NUM!</v>
      </c>
      <c r="AF23" s="53" t="str">
        <f t="shared" si="14"/>
        <v>nei</v>
      </c>
      <c r="AG23" s="53">
        <f t="shared" si="15"/>
        <v>0</v>
      </c>
      <c r="AH23" s="53" t="e">
        <f t="shared" si="16"/>
        <v>#NUM!</v>
      </c>
      <c r="AI23" s="53" t="str">
        <f t="shared" si="17"/>
        <v>nei</v>
      </c>
      <c r="AJ23" s="53">
        <f t="shared" si="18"/>
        <v>0</v>
      </c>
      <c r="AK23" s="53" t="e">
        <f t="shared" si="19"/>
        <v>#NUM!</v>
      </c>
      <c r="AL23" s="53" t="str">
        <f t="shared" si="20"/>
        <v>nei</v>
      </c>
      <c r="AM23" s="53">
        <f t="shared" si="21"/>
        <v>0</v>
      </c>
      <c r="AN23" s="53" t="e">
        <f t="shared" si="22"/>
        <v>#NUM!</v>
      </c>
      <c r="AO23" s="53" t="str">
        <f t="shared" si="23"/>
        <v>nei</v>
      </c>
      <c r="AP23" s="53">
        <f t="shared" si="24"/>
        <v>0</v>
      </c>
      <c r="AQ23" s="53" t="e">
        <f t="shared" si="25"/>
        <v>#NUM!</v>
      </c>
      <c r="AR23" s="53" t="str">
        <f t="shared" si="26"/>
        <v>nei</v>
      </c>
      <c r="AS23" s="53">
        <f t="shared" si="27"/>
        <v>0</v>
      </c>
      <c r="AT23" s="53" t="e">
        <f t="shared" si="28"/>
        <v>#NUM!</v>
      </c>
      <c r="AU23" s="53" t="str">
        <f t="shared" si="29"/>
        <v>nei</v>
      </c>
      <c r="AV23" s="53">
        <f t="shared" si="30"/>
        <v>0</v>
      </c>
      <c r="AW23" s="111">
        <f t="shared" si="31"/>
        <v>32</v>
      </c>
    </row>
    <row r="24" spans="2:49" ht="12.75">
      <c r="B24" s="27">
        <v>16</v>
      </c>
      <c r="C24" s="22" t="s">
        <v>127</v>
      </c>
      <c r="D24" s="66"/>
      <c r="E24" s="57"/>
      <c r="F24" s="80"/>
      <c r="G24" s="57">
        <v>28</v>
      </c>
      <c r="H24" s="66"/>
      <c r="I24" s="57"/>
      <c r="J24" s="66"/>
      <c r="K24" s="57"/>
      <c r="L24" s="66"/>
      <c r="M24" s="57"/>
      <c r="N24" s="57"/>
      <c r="O24" s="57"/>
      <c r="P24" s="66"/>
      <c r="Q24" s="80"/>
      <c r="R24" s="57">
        <f t="shared" si="0"/>
        <v>1</v>
      </c>
      <c r="S24" s="53">
        <f t="shared" si="1"/>
        <v>28</v>
      </c>
      <c r="T24" s="53" t="str">
        <f t="shared" si="2"/>
        <v>ja</v>
      </c>
      <c r="U24" s="53">
        <f t="shared" si="3"/>
        <v>28</v>
      </c>
      <c r="V24" s="53" t="e">
        <f t="shared" si="4"/>
        <v>#NUM!</v>
      </c>
      <c r="W24" s="53" t="str">
        <f t="shared" si="5"/>
        <v>nei</v>
      </c>
      <c r="X24" s="53">
        <f t="shared" si="6"/>
        <v>0</v>
      </c>
      <c r="Y24" s="53" t="e">
        <f t="shared" si="7"/>
        <v>#NUM!</v>
      </c>
      <c r="Z24" s="53" t="str">
        <f t="shared" si="8"/>
        <v>nei</v>
      </c>
      <c r="AA24" s="53">
        <f t="shared" si="9"/>
        <v>0</v>
      </c>
      <c r="AB24" s="53" t="e">
        <f t="shared" si="10"/>
        <v>#NUM!</v>
      </c>
      <c r="AC24" s="53" t="str">
        <f t="shared" si="11"/>
        <v>nei</v>
      </c>
      <c r="AD24" s="53">
        <f t="shared" si="12"/>
        <v>0</v>
      </c>
      <c r="AE24" s="53" t="e">
        <f t="shared" si="13"/>
        <v>#NUM!</v>
      </c>
      <c r="AF24" s="53" t="str">
        <f t="shared" si="14"/>
        <v>nei</v>
      </c>
      <c r="AG24" s="53">
        <f t="shared" si="15"/>
        <v>0</v>
      </c>
      <c r="AH24" s="53" t="e">
        <f t="shared" si="16"/>
        <v>#NUM!</v>
      </c>
      <c r="AI24" s="53" t="str">
        <f t="shared" si="17"/>
        <v>nei</v>
      </c>
      <c r="AJ24" s="53">
        <f t="shared" si="18"/>
        <v>0</v>
      </c>
      <c r="AK24" s="53" t="e">
        <f t="shared" si="19"/>
        <v>#NUM!</v>
      </c>
      <c r="AL24" s="53" t="str">
        <f t="shared" si="20"/>
        <v>nei</v>
      </c>
      <c r="AM24" s="53">
        <f t="shared" si="21"/>
        <v>0</v>
      </c>
      <c r="AN24" s="53" t="e">
        <f t="shared" si="22"/>
        <v>#NUM!</v>
      </c>
      <c r="AO24" s="53" t="str">
        <f t="shared" si="23"/>
        <v>nei</v>
      </c>
      <c r="AP24" s="53">
        <f t="shared" si="24"/>
        <v>0</v>
      </c>
      <c r="AQ24" s="53" t="e">
        <f t="shared" si="25"/>
        <v>#NUM!</v>
      </c>
      <c r="AR24" s="53" t="str">
        <f t="shared" si="26"/>
        <v>nei</v>
      </c>
      <c r="AS24" s="53">
        <f t="shared" si="27"/>
        <v>0</v>
      </c>
      <c r="AT24" s="53" t="e">
        <f t="shared" si="28"/>
        <v>#NUM!</v>
      </c>
      <c r="AU24" s="53" t="str">
        <f t="shared" si="29"/>
        <v>nei</v>
      </c>
      <c r="AV24" s="53">
        <f t="shared" si="30"/>
        <v>0</v>
      </c>
      <c r="AW24" s="111">
        <f t="shared" si="31"/>
        <v>28</v>
      </c>
    </row>
    <row r="25" spans="2:49" ht="12.75">
      <c r="B25" s="27">
        <v>17</v>
      </c>
      <c r="C25" s="22" t="s">
        <v>32</v>
      </c>
      <c r="D25" s="66">
        <v>0</v>
      </c>
      <c r="E25" s="57">
        <v>6</v>
      </c>
      <c r="F25" s="80"/>
      <c r="G25" s="57"/>
      <c r="H25" s="66"/>
      <c r="I25" s="57"/>
      <c r="J25" s="66"/>
      <c r="K25" s="57">
        <v>6</v>
      </c>
      <c r="L25" s="66">
        <v>6</v>
      </c>
      <c r="M25" s="57"/>
      <c r="N25" s="57"/>
      <c r="O25" s="57">
        <v>0</v>
      </c>
      <c r="P25" s="66">
        <v>10</v>
      </c>
      <c r="Q25" s="80">
        <v>0</v>
      </c>
      <c r="R25" s="57">
        <f t="shared" si="0"/>
        <v>7</v>
      </c>
      <c r="S25" s="53">
        <f t="shared" si="1"/>
        <v>10</v>
      </c>
      <c r="T25" s="53" t="str">
        <f t="shared" si="2"/>
        <v>ja</v>
      </c>
      <c r="U25" s="53">
        <f t="shared" si="3"/>
        <v>10</v>
      </c>
      <c r="V25" s="53">
        <f t="shared" si="4"/>
        <v>6</v>
      </c>
      <c r="W25" s="53" t="str">
        <f t="shared" si="5"/>
        <v>ja</v>
      </c>
      <c r="X25" s="53">
        <f t="shared" si="6"/>
        <v>6</v>
      </c>
      <c r="Y25" s="53">
        <f t="shared" si="7"/>
        <v>6</v>
      </c>
      <c r="Z25" s="53" t="str">
        <f t="shared" si="8"/>
        <v>ja</v>
      </c>
      <c r="AA25" s="53">
        <f t="shared" si="9"/>
        <v>6</v>
      </c>
      <c r="AB25" s="53">
        <f t="shared" si="10"/>
        <v>6</v>
      </c>
      <c r="AC25" s="53" t="str">
        <f t="shared" si="11"/>
        <v>ja</v>
      </c>
      <c r="AD25" s="53">
        <f t="shared" si="12"/>
        <v>6</v>
      </c>
      <c r="AE25" s="53">
        <f t="shared" si="13"/>
        <v>0</v>
      </c>
      <c r="AF25" s="53" t="str">
        <f t="shared" si="14"/>
        <v>ja</v>
      </c>
      <c r="AG25" s="53">
        <f t="shared" si="15"/>
        <v>0</v>
      </c>
      <c r="AH25" s="53">
        <f t="shared" si="16"/>
        <v>0</v>
      </c>
      <c r="AI25" s="53" t="str">
        <f t="shared" si="17"/>
        <v>ja</v>
      </c>
      <c r="AJ25" s="53">
        <f t="shared" si="18"/>
        <v>0</v>
      </c>
      <c r="AK25" s="53">
        <f t="shared" si="19"/>
        <v>0</v>
      </c>
      <c r="AL25" s="53" t="str">
        <f t="shared" si="20"/>
        <v>ja</v>
      </c>
      <c r="AM25" s="53">
        <f t="shared" si="21"/>
        <v>0</v>
      </c>
      <c r="AN25" s="53" t="e">
        <f t="shared" si="22"/>
        <v>#NUM!</v>
      </c>
      <c r="AO25" s="53" t="str">
        <f t="shared" si="23"/>
        <v>nei</v>
      </c>
      <c r="AP25" s="53">
        <f t="shared" si="24"/>
        <v>0</v>
      </c>
      <c r="AQ25" s="53" t="e">
        <f t="shared" si="25"/>
        <v>#NUM!</v>
      </c>
      <c r="AR25" s="53" t="str">
        <f t="shared" si="26"/>
        <v>nei</v>
      </c>
      <c r="AS25" s="53">
        <f t="shared" si="27"/>
        <v>0</v>
      </c>
      <c r="AT25" s="53" t="e">
        <f t="shared" si="28"/>
        <v>#NUM!</v>
      </c>
      <c r="AU25" s="53" t="str">
        <f t="shared" si="29"/>
        <v>nei</v>
      </c>
      <c r="AV25" s="53">
        <f t="shared" si="30"/>
        <v>0</v>
      </c>
      <c r="AW25" s="111">
        <f t="shared" si="31"/>
        <v>28</v>
      </c>
    </row>
    <row r="26" spans="2:49" ht="12.75">
      <c r="B26" s="27">
        <v>18</v>
      </c>
      <c r="C26" s="22" t="s">
        <v>144</v>
      </c>
      <c r="D26" s="66"/>
      <c r="E26" s="57"/>
      <c r="F26" s="80"/>
      <c r="G26" s="57"/>
      <c r="H26" s="66"/>
      <c r="I26" s="57">
        <v>0</v>
      </c>
      <c r="J26" s="66"/>
      <c r="K26" s="57">
        <v>8</v>
      </c>
      <c r="L26" s="66"/>
      <c r="M26" s="57">
        <v>17</v>
      </c>
      <c r="N26" s="57"/>
      <c r="O26" s="57">
        <v>0</v>
      </c>
      <c r="P26" s="66"/>
      <c r="Q26" s="80"/>
      <c r="R26" s="57">
        <f t="shared" si="0"/>
        <v>4</v>
      </c>
      <c r="S26" s="53">
        <f t="shared" si="1"/>
        <v>17</v>
      </c>
      <c r="T26" s="53" t="str">
        <f t="shared" si="2"/>
        <v>ja</v>
      </c>
      <c r="U26" s="53">
        <f t="shared" si="3"/>
        <v>17</v>
      </c>
      <c r="V26" s="53">
        <f t="shared" si="4"/>
        <v>8</v>
      </c>
      <c r="W26" s="53" t="str">
        <f t="shared" si="5"/>
        <v>ja</v>
      </c>
      <c r="X26" s="53">
        <f t="shared" si="6"/>
        <v>8</v>
      </c>
      <c r="Y26" s="53">
        <f t="shared" si="7"/>
        <v>0</v>
      </c>
      <c r="Z26" s="53" t="str">
        <f t="shared" si="8"/>
        <v>ja</v>
      </c>
      <c r="AA26" s="53">
        <f t="shared" si="9"/>
        <v>0</v>
      </c>
      <c r="AB26" s="53">
        <f t="shared" si="10"/>
        <v>0</v>
      </c>
      <c r="AC26" s="53" t="str">
        <f t="shared" si="11"/>
        <v>ja</v>
      </c>
      <c r="AD26" s="53">
        <f t="shared" si="12"/>
        <v>0</v>
      </c>
      <c r="AE26" s="53" t="e">
        <f t="shared" si="13"/>
        <v>#NUM!</v>
      </c>
      <c r="AF26" s="53" t="str">
        <f t="shared" si="14"/>
        <v>nei</v>
      </c>
      <c r="AG26" s="53">
        <f t="shared" si="15"/>
        <v>0</v>
      </c>
      <c r="AH26" s="53" t="e">
        <f t="shared" si="16"/>
        <v>#NUM!</v>
      </c>
      <c r="AI26" s="53" t="str">
        <f t="shared" si="17"/>
        <v>nei</v>
      </c>
      <c r="AJ26" s="53">
        <f t="shared" si="18"/>
        <v>0</v>
      </c>
      <c r="AK26" s="53" t="e">
        <f t="shared" si="19"/>
        <v>#NUM!</v>
      </c>
      <c r="AL26" s="53" t="str">
        <f t="shared" si="20"/>
        <v>nei</v>
      </c>
      <c r="AM26" s="53">
        <f t="shared" si="21"/>
        <v>0</v>
      </c>
      <c r="AN26" s="53" t="e">
        <f t="shared" si="22"/>
        <v>#NUM!</v>
      </c>
      <c r="AO26" s="53" t="str">
        <f t="shared" si="23"/>
        <v>nei</v>
      </c>
      <c r="AP26" s="53">
        <f t="shared" si="24"/>
        <v>0</v>
      </c>
      <c r="AQ26" s="53" t="e">
        <f t="shared" si="25"/>
        <v>#NUM!</v>
      </c>
      <c r="AR26" s="53" t="str">
        <f t="shared" si="26"/>
        <v>nei</v>
      </c>
      <c r="AS26" s="53">
        <f t="shared" si="27"/>
        <v>0</v>
      </c>
      <c r="AT26" s="53" t="e">
        <f t="shared" si="28"/>
        <v>#NUM!</v>
      </c>
      <c r="AU26" s="53" t="str">
        <f t="shared" si="29"/>
        <v>nei</v>
      </c>
      <c r="AV26" s="53">
        <f t="shared" si="30"/>
        <v>0</v>
      </c>
      <c r="AW26" s="111">
        <f t="shared" si="31"/>
        <v>25</v>
      </c>
    </row>
    <row r="27" spans="2:49" ht="12.75">
      <c r="B27" s="27">
        <v>19</v>
      </c>
      <c r="C27" s="22" t="s">
        <v>216</v>
      </c>
      <c r="D27" s="66"/>
      <c r="E27" s="57"/>
      <c r="F27" s="80"/>
      <c r="G27" s="57"/>
      <c r="H27" s="66"/>
      <c r="I27" s="57"/>
      <c r="J27" s="66"/>
      <c r="K27" s="57"/>
      <c r="L27" s="66"/>
      <c r="M27" s="57"/>
      <c r="N27" s="57"/>
      <c r="O27" s="57">
        <v>1</v>
      </c>
      <c r="P27" s="66">
        <v>0</v>
      </c>
      <c r="Q27" s="80">
        <v>22</v>
      </c>
      <c r="R27" s="57">
        <f t="shared" si="0"/>
        <v>3</v>
      </c>
      <c r="S27" s="53">
        <f t="shared" si="1"/>
        <v>22</v>
      </c>
      <c r="T27" s="53" t="str">
        <f t="shared" si="2"/>
        <v>ja</v>
      </c>
      <c r="U27" s="53">
        <f t="shared" si="3"/>
        <v>22</v>
      </c>
      <c r="V27" s="53">
        <f t="shared" si="4"/>
        <v>1</v>
      </c>
      <c r="W27" s="53" t="str">
        <f t="shared" si="5"/>
        <v>ja</v>
      </c>
      <c r="X27" s="53">
        <f t="shared" si="6"/>
        <v>1</v>
      </c>
      <c r="Y27" s="53">
        <f t="shared" si="7"/>
        <v>0</v>
      </c>
      <c r="Z27" s="53" t="str">
        <f t="shared" si="8"/>
        <v>ja</v>
      </c>
      <c r="AA27" s="53">
        <f t="shared" si="9"/>
        <v>0</v>
      </c>
      <c r="AB27" s="53" t="e">
        <f t="shared" si="10"/>
        <v>#NUM!</v>
      </c>
      <c r="AC27" s="53" t="str">
        <f t="shared" si="11"/>
        <v>nei</v>
      </c>
      <c r="AD27" s="53">
        <f t="shared" si="12"/>
        <v>0</v>
      </c>
      <c r="AE27" s="53" t="e">
        <f t="shared" si="13"/>
        <v>#NUM!</v>
      </c>
      <c r="AF27" s="53" t="str">
        <f t="shared" si="14"/>
        <v>nei</v>
      </c>
      <c r="AG27" s="53">
        <f t="shared" si="15"/>
        <v>0</v>
      </c>
      <c r="AH27" s="53" t="e">
        <f t="shared" si="16"/>
        <v>#NUM!</v>
      </c>
      <c r="AI27" s="53" t="str">
        <f t="shared" si="17"/>
        <v>nei</v>
      </c>
      <c r="AJ27" s="53">
        <f t="shared" si="18"/>
        <v>0</v>
      </c>
      <c r="AK27" s="53" t="e">
        <f t="shared" si="19"/>
        <v>#NUM!</v>
      </c>
      <c r="AL27" s="53" t="str">
        <f t="shared" si="20"/>
        <v>nei</v>
      </c>
      <c r="AM27" s="53">
        <f t="shared" si="21"/>
        <v>0</v>
      </c>
      <c r="AN27" s="53" t="e">
        <f t="shared" si="22"/>
        <v>#NUM!</v>
      </c>
      <c r="AO27" s="53" t="str">
        <f t="shared" si="23"/>
        <v>nei</v>
      </c>
      <c r="AP27" s="53">
        <f t="shared" si="24"/>
        <v>0</v>
      </c>
      <c r="AQ27" s="53" t="e">
        <f t="shared" si="25"/>
        <v>#NUM!</v>
      </c>
      <c r="AR27" s="53" t="str">
        <f t="shared" si="26"/>
        <v>nei</v>
      </c>
      <c r="AS27" s="53">
        <f t="shared" si="27"/>
        <v>0</v>
      </c>
      <c r="AT27" s="53" t="e">
        <f t="shared" si="28"/>
        <v>#NUM!</v>
      </c>
      <c r="AU27" s="53" t="str">
        <f t="shared" si="29"/>
        <v>nei</v>
      </c>
      <c r="AV27" s="53">
        <f t="shared" si="30"/>
        <v>0</v>
      </c>
      <c r="AW27" s="111">
        <f t="shared" si="31"/>
        <v>23</v>
      </c>
    </row>
    <row r="28" spans="2:49" ht="12.75">
      <c r="B28" s="27">
        <v>20</v>
      </c>
      <c r="C28" s="22" t="s">
        <v>13</v>
      </c>
      <c r="D28" s="66">
        <v>0</v>
      </c>
      <c r="E28" s="57">
        <v>13</v>
      </c>
      <c r="F28" s="80"/>
      <c r="G28" s="57"/>
      <c r="H28" s="66">
        <v>6</v>
      </c>
      <c r="I28" s="57"/>
      <c r="J28" s="66"/>
      <c r="K28" s="57"/>
      <c r="L28" s="66"/>
      <c r="M28" s="57"/>
      <c r="N28" s="57"/>
      <c r="O28" s="57"/>
      <c r="P28" s="66"/>
      <c r="Q28" s="80"/>
      <c r="R28" s="57">
        <f t="shared" si="0"/>
        <v>3</v>
      </c>
      <c r="S28" s="53">
        <f t="shared" si="1"/>
        <v>13</v>
      </c>
      <c r="T28" s="53" t="str">
        <f t="shared" si="2"/>
        <v>ja</v>
      </c>
      <c r="U28" s="53">
        <f t="shared" si="3"/>
        <v>13</v>
      </c>
      <c r="V28" s="53">
        <f t="shared" si="4"/>
        <v>6</v>
      </c>
      <c r="W28" s="53" t="str">
        <f t="shared" si="5"/>
        <v>ja</v>
      </c>
      <c r="X28" s="53">
        <f t="shared" si="6"/>
        <v>6</v>
      </c>
      <c r="Y28" s="53">
        <f t="shared" si="7"/>
        <v>0</v>
      </c>
      <c r="Z28" s="53" t="str">
        <f t="shared" si="8"/>
        <v>ja</v>
      </c>
      <c r="AA28" s="53">
        <f t="shared" si="9"/>
        <v>0</v>
      </c>
      <c r="AB28" s="53" t="e">
        <f t="shared" si="10"/>
        <v>#NUM!</v>
      </c>
      <c r="AC28" s="53" t="str">
        <f t="shared" si="11"/>
        <v>nei</v>
      </c>
      <c r="AD28" s="53">
        <f t="shared" si="12"/>
        <v>0</v>
      </c>
      <c r="AE28" s="53" t="e">
        <f t="shared" si="13"/>
        <v>#NUM!</v>
      </c>
      <c r="AF28" s="53" t="str">
        <f t="shared" si="14"/>
        <v>nei</v>
      </c>
      <c r="AG28" s="53">
        <f t="shared" si="15"/>
        <v>0</v>
      </c>
      <c r="AH28" s="53" t="e">
        <f t="shared" si="16"/>
        <v>#NUM!</v>
      </c>
      <c r="AI28" s="53" t="str">
        <f t="shared" si="17"/>
        <v>nei</v>
      </c>
      <c r="AJ28" s="53">
        <f t="shared" si="18"/>
        <v>0</v>
      </c>
      <c r="AK28" s="53" t="e">
        <f t="shared" si="19"/>
        <v>#NUM!</v>
      </c>
      <c r="AL28" s="53" t="str">
        <f t="shared" si="20"/>
        <v>nei</v>
      </c>
      <c r="AM28" s="53">
        <f t="shared" si="21"/>
        <v>0</v>
      </c>
      <c r="AN28" s="53" t="e">
        <f t="shared" si="22"/>
        <v>#NUM!</v>
      </c>
      <c r="AO28" s="53" t="str">
        <f t="shared" si="23"/>
        <v>nei</v>
      </c>
      <c r="AP28" s="53">
        <f t="shared" si="24"/>
        <v>0</v>
      </c>
      <c r="AQ28" s="53" t="e">
        <f t="shared" si="25"/>
        <v>#NUM!</v>
      </c>
      <c r="AR28" s="53" t="str">
        <f t="shared" si="26"/>
        <v>nei</v>
      </c>
      <c r="AS28" s="53">
        <f t="shared" si="27"/>
        <v>0</v>
      </c>
      <c r="AT28" s="53" t="e">
        <f t="shared" si="28"/>
        <v>#NUM!</v>
      </c>
      <c r="AU28" s="53" t="str">
        <f t="shared" si="29"/>
        <v>nei</v>
      </c>
      <c r="AV28" s="53">
        <f t="shared" si="30"/>
        <v>0</v>
      </c>
      <c r="AW28" s="111">
        <f t="shared" si="31"/>
        <v>19</v>
      </c>
    </row>
    <row r="29" spans="2:49" ht="12.75">
      <c r="B29" s="27">
        <v>21</v>
      </c>
      <c r="C29" s="22" t="s">
        <v>124</v>
      </c>
      <c r="D29" s="66"/>
      <c r="E29" s="57"/>
      <c r="F29" s="80"/>
      <c r="G29" s="57">
        <v>18</v>
      </c>
      <c r="H29" s="66"/>
      <c r="I29" s="57"/>
      <c r="J29" s="66"/>
      <c r="K29" s="57"/>
      <c r="L29" s="66"/>
      <c r="M29" s="57"/>
      <c r="N29" s="57"/>
      <c r="O29" s="57"/>
      <c r="P29" s="66"/>
      <c r="Q29" s="80"/>
      <c r="R29" s="57">
        <f t="shared" si="0"/>
        <v>1</v>
      </c>
      <c r="S29" s="53">
        <f t="shared" si="1"/>
        <v>18</v>
      </c>
      <c r="T29" s="53" t="str">
        <f t="shared" si="2"/>
        <v>ja</v>
      </c>
      <c r="U29" s="53">
        <f t="shared" si="3"/>
        <v>18</v>
      </c>
      <c r="V29" s="53" t="e">
        <f t="shared" si="4"/>
        <v>#NUM!</v>
      </c>
      <c r="W29" s="53" t="str">
        <f t="shared" si="5"/>
        <v>nei</v>
      </c>
      <c r="X29" s="53">
        <f t="shared" si="6"/>
        <v>0</v>
      </c>
      <c r="Y29" s="53" t="e">
        <f t="shared" si="7"/>
        <v>#NUM!</v>
      </c>
      <c r="Z29" s="53" t="str">
        <f t="shared" si="8"/>
        <v>nei</v>
      </c>
      <c r="AA29" s="53">
        <f t="shared" si="9"/>
        <v>0</v>
      </c>
      <c r="AB29" s="53" t="e">
        <f t="shared" si="10"/>
        <v>#NUM!</v>
      </c>
      <c r="AC29" s="53" t="str">
        <f t="shared" si="11"/>
        <v>nei</v>
      </c>
      <c r="AD29" s="53">
        <f t="shared" si="12"/>
        <v>0</v>
      </c>
      <c r="AE29" s="53" t="e">
        <f t="shared" si="13"/>
        <v>#NUM!</v>
      </c>
      <c r="AF29" s="53" t="str">
        <f t="shared" si="14"/>
        <v>nei</v>
      </c>
      <c r="AG29" s="53">
        <f t="shared" si="15"/>
        <v>0</v>
      </c>
      <c r="AH29" s="53" t="e">
        <f t="shared" si="16"/>
        <v>#NUM!</v>
      </c>
      <c r="AI29" s="53" t="str">
        <f t="shared" si="17"/>
        <v>nei</v>
      </c>
      <c r="AJ29" s="53">
        <f t="shared" si="18"/>
        <v>0</v>
      </c>
      <c r="AK29" s="53" t="e">
        <f t="shared" si="19"/>
        <v>#NUM!</v>
      </c>
      <c r="AL29" s="53" t="str">
        <f t="shared" si="20"/>
        <v>nei</v>
      </c>
      <c r="AM29" s="53">
        <f t="shared" si="21"/>
        <v>0</v>
      </c>
      <c r="AN29" s="53" t="e">
        <f t="shared" si="22"/>
        <v>#NUM!</v>
      </c>
      <c r="AO29" s="53" t="str">
        <f t="shared" si="23"/>
        <v>nei</v>
      </c>
      <c r="AP29" s="53">
        <f t="shared" si="24"/>
        <v>0</v>
      </c>
      <c r="AQ29" s="53" t="e">
        <f t="shared" si="25"/>
        <v>#NUM!</v>
      </c>
      <c r="AR29" s="53" t="str">
        <f t="shared" si="26"/>
        <v>nei</v>
      </c>
      <c r="AS29" s="53">
        <f t="shared" si="27"/>
        <v>0</v>
      </c>
      <c r="AT29" s="53" t="e">
        <f t="shared" si="28"/>
        <v>#NUM!</v>
      </c>
      <c r="AU29" s="53" t="str">
        <f t="shared" si="29"/>
        <v>nei</v>
      </c>
      <c r="AV29" s="53">
        <f t="shared" si="30"/>
        <v>0</v>
      </c>
      <c r="AW29" s="111">
        <f t="shared" si="31"/>
        <v>18</v>
      </c>
    </row>
    <row r="30" spans="2:49" ht="12.75">
      <c r="B30" s="27">
        <v>22</v>
      </c>
      <c r="C30" s="22" t="s">
        <v>208</v>
      </c>
      <c r="D30" s="66"/>
      <c r="E30" s="57"/>
      <c r="F30" s="80"/>
      <c r="G30" s="57"/>
      <c r="H30" s="66"/>
      <c r="I30" s="57"/>
      <c r="J30" s="66"/>
      <c r="K30" s="57"/>
      <c r="L30" s="66"/>
      <c r="M30" s="57">
        <v>0</v>
      </c>
      <c r="N30" s="57"/>
      <c r="O30" s="57">
        <v>0</v>
      </c>
      <c r="P30" s="66">
        <v>16</v>
      </c>
      <c r="Q30" s="80">
        <v>0</v>
      </c>
      <c r="R30" s="57">
        <f t="shared" si="0"/>
        <v>4</v>
      </c>
      <c r="S30" s="53">
        <f t="shared" si="1"/>
        <v>16</v>
      </c>
      <c r="T30" s="53" t="str">
        <f t="shared" si="2"/>
        <v>ja</v>
      </c>
      <c r="U30" s="53">
        <f t="shared" si="3"/>
        <v>16</v>
      </c>
      <c r="V30" s="53">
        <f t="shared" si="4"/>
        <v>0</v>
      </c>
      <c r="W30" s="53" t="str">
        <f t="shared" si="5"/>
        <v>ja</v>
      </c>
      <c r="X30" s="53">
        <f t="shared" si="6"/>
        <v>0</v>
      </c>
      <c r="Y30" s="53">
        <f t="shared" si="7"/>
        <v>0</v>
      </c>
      <c r="Z30" s="53" t="str">
        <f t="shared" si="8"/>
        <v>ja</v>
      </c>
      <c r="AA30" s="53">
        <f t="shared" si="9"/>
        <v>0</v>
      </c>
      <c r="AB30" s="53">
        <f t="shared" si="10"/>
        <v>0</v>
      </c>
      <c r="AC30" s="53" t="str">
        <f t="shared" si="11"/>
        <v>ja</v>
      </c>
      <c r="AD30" s="53">
        <f t="shared" si="12"/>
        <v>0</v>
      </c>
      <c r="AE30" s="53" t="e">
        <f t="shared" si="13"/>
        <v>#NUM!</v>
      </c>
      <c r="AF30" s="53" t="str">
        <f t="shared" si="14"/>
        <v>nei</v>
      </c>
      <c r="AG30" s="53">
        <f t="shared" si="15"/>
        <v>0</v>
      </c>
      <c r="AH30" s="53" t="e">
        <f t="shared" si="16"/>
        <v>#NUM!</v>
      </c>
      <c r="AI30" s="53" t="str">
        <f t="shared" si="17"/>
        <v>nei</v>
      </c>
      <c r="AJ30" s="53">
        <f t="shared" si="18"/>
        <v>0</v>
      </c>
      <c r="AK30" s="53" t="e">
        <f t="shared" si="19"/>
        <v>#NUM!</v>
      </c>
      <c r="AL30" s="53" t="str">
        <f t="shared" si="20"/>
        <v>nei</v>
      </c>
      <c r="AM30" s="53">
        <f t="shared" si="21"/>
        <v>0</v>
      </c>
      <c r="AN30" s="53" t="e">
        <f t="shared" si="22"/>
        <v>#NUM!</v>
      </c>
      <c r="AO30" s="53" t="str">
        <f t="shared" si="23"/>
        <v>nei</v>
      </c>
      <c r="AP30" s="53">
        <f t="shared" si="24"/>
        <v>0</v>
      </c>
      <c r="AQ30" s="53" t="e">
        <f t="shared" si="25"/>
        <v>#NUM!</v>
      </c>
      <c r="AR30" s="53" t="str">
        <f t="shared" si="26"/>
        <v>nei</v>
      </c>
      <c r="AS30" s="53">
        <f t="shared" si="27"/>
        <v>0</v>
      </c>
      <c r="AT30" s="53" t="e">
        <f t="shared" si="28"/>
        <v>#NUM!</v>
      </c>
      <c r="AU30" s="53" t="str">
        <f t="shared" si="29"/>
        <v>nei</v>
      </c>
      <c r="AV30" s="53">
        <f t="shared" si="30"/>
        <v>0</v>
      </c>
      <c r="AW30" s="111">
        <f t="shared" si="31"/>
        <v>16</v>
      </c>
    </row>
    <row r="31" spans="2:49" ht="12.75">
      <c r="B31" s="27">
        <v>23</v>
      </c>
      <c r="C31" s="22" t="s">
        <v>30</v>
      </c>
      <c r="D31" s="66">
        <v>0</v>
      </c>
      <c r="E31" s="57">
        <v>2</v>
      </c>
      <c r="F31" s="80"/>
      <c r="G31" s="57"/>
      <c r="H31" s="66">
        <v>1</v>
      </c>
      <c r="I31" s="57">
        <v>1</v>
      </c>
      <c r="J31" s="66">
        <v>6</v>
      </c>
      <c r="K31" s="57"/>
      <c r="L31" s="66">
        <v>2</v>
      </c>
      <c r="M31" s="57"/>
      <c r="N31" s="57">
        <v>1</v>
      </c>
      <c r="O31" s="57">
        <v>0</v>
      </c>
      <c r="P31" s="66">
        <v>2</v>
      </c>
      <c r="Q31" s="80">
        <v>0</v>
      </c>
      <c r="R31" s="57">
        <f t="shared" si="0"/>
        <v>10</v>
      </c>
      <c r="S31" s="53">
        <f t="shared" si="1"/>
        <v>6</v>
      </c>
      <c r="T31" s="53" t="str">
        <f t="shared" si="2"/>
        <v>ja</v>
      </c>
      <c r="U31" s="53">
        <f t="shared" si="3"/>
        <v>6</v>
      </c>
      <c r="V31" s="53">
        <f t="shared" si="4"/>
        <v>2</v>
      </c>
      <c r="W31" s="53" t="str">
        <f t="shared" si="5"/>
        <v>ja</v>
      </c>
      <c r="X31" s="53">
        <f t="shared" si="6"/>
        <v>2</v>
      </c>
      <c r="Y31" s="53">
        <f t="shared" si="7"/>
        <v>2</v>
      </c>
      <c r="Z31" s="53" t="str">
        <f t="shared" si="8"/>
        <v>ja</v>
      </c>
      <c r="AA31" s="53">
        <f t="shared" si="9"/>
        <v>2</v>
      </c>
      <c r="AB31" s="53">
        <f t="shared" si="10"/>
        <v>2</v>
      </c>
      <c r="AC31" s="53" t="str">
        <f t="shared" si="11"/>
        <v>ja</v>
      </c>
      <c r="AD31" s="53">
        <f t="shared" si="12"/>
        <v>2</v>
      </c>
      <c r="AE31" s="53">
        <f t="shared" si="13"/>
        <v>1</v>
      </c>
      <c r="AF31" s="53" t="str">
        <f t="shared" si="14"/>
        <v>ja</v>
      </c>
      <c r="AG31" s="53">
        <f t="shared" si="15"/>
        <v>1</v>
      </c>
      <c r="AH31" s="53">
        <f t="shared" si="16"/>
        <v>1</v>
      </c>
      <c r="AI31" s="53" t="str">
        <f t="shared" si="17"/>
        <v>ja</v>
      </c>
      <c r="AJ31" s="53">
        <f t="shared" si="18"/>
        <v>1</v>
      </c>
      <c r="AK31" s="53">
        <f t="shared" si="19"/>
        <v>1</v>
      </c>
      <c r="AL31" s="53" t="str">
        <f t="shared" si="20"/>
        <v>ja</v>
      </c>
      <c r="AM31" s="53">
        <f t="shared" si="21"/>
        <v>1</v>
      </c>
      <c r="AN31" s="53">
        <f t="shared" si="22"/>
        <v>0</v>
      </c>
      <c r="AO31" s="53" t="str">
        <f t="shared" si="23"/>
        <v>ja</v>
      </c>
      <c r="AP31" s="53">
        <f t="shared" si="24"/>
        <v>0</v>
      </c>
      <c r="AQ31" s="53">
        <f t="shared" si="25"/>
        <v>0</v>
      </c>
      <c r="AR31" s="53" t="str">
        <f t="shared" si="26"/>
        <v>ja</v>
      </c>
      <c r="AS31" s="53">
        <f t="shared" si="27"/>
        <v>0</v>
      </c>
      <c r="AT31" s="53">
        <f t="shared" si="28"/>
        <v>0</v>
      </c>
      <c r="AU31" s="53" t="str">
        <f t="shared" si="29"/>
        <v>ja</v>
      </c>
      <c r="AV31" s="53">
        <f t="shared" si="30"/>
        <v>0</v>
      </c>
      <c r="AW31" s="111">
        <f t="shared" si="31"/>
        <v>15</v>
      </c>
    </row>
    <row r="32" spans="2:49" ht="12.75">
      <c r="B32" s="27">
        <v>24</v>
      </c>
      <c r="C32" s="22" t="s">
        <v>90</v>
      </c>
      <c r="D32" s="66"/>
      <c r="E32" s="57">
        <v>0</v>
      </c>
      <c r="F32" s="80"/>
      <c r="G32" s="57"/>
      <c r="H32" s="66">
        <v>13</v>
      </c>
      <c r="I32" s="57"/>
      <c r="J32" s="66"/>
      <c r="K32" s="57"/>
      <c r="L32" s="66"/>
      <c r="M32" s="57"/>
      <c r="N32" s="57"/>
      <c r="O32" s="57"/>
      <c r="P32" s="66">
        <v>0</v>
      </c>
      <c r="Q32" s="80">
        <v>2</v>
      </c>
      <c r="R32" s="57">
        <f t="shared" si="0"/>
        <v>4</v>
      </c>
      <c r="S32" s="53">
        <f t="shared" si="1"/>
        <v>13</v>
      </c>
      <c r="T32" s="53" t="str">
        <f t="shared" si="2"/>
        <v>ja</v>
      </c>
      <c r="U32" s="53">
        <f t="shared" si="3"/>
        <v>13</v>
      </c>
      <c r="V32" s="53">
        <f t="shared" si="4"/>
        <v>2</v>
      </c>
      <c r="W32" s="53" t="str">
        <f t="shared" si="5"/>
        <v>ja</v>
      </c>
      <c r="X32" s="53">
        <f t="shared" si="6"/>
        <v>2</v>
      </c>
      <c r="Y32" s="53">
        <f t="shared" si="7"/>
        <v>0</v>
      </c>
      <c r="Z32" s="53" t="str">
        <f t="shared" si="8"/>
        <v>ja</v>
      </c>
      <c r="AA32" s="53">
        <f t="shared" si="9"/>
        <v>0</v>
      </c>
      <c r="AB32" s="53">
        <f t="shared" si="10"/>
        <v>0</v>
      </c>
      <c r="AC32" s="53" t="str">
        <f t="shared" si="11"/>
        <v>ja</v>
      </c>
      <c r="AD32" s="53">
        <f t="shared" si="12"/>
        <v>0</v>
      </c>
      <c r="AE32" s="53" t="e">
        <f t="shared" si="13"/>
        <v>#NUM!</v>
      </c>
      <c r="AF32" s="53" t="str">
        <f t="shared" si="14"/>
        <v>nei</v>
      </c>
      <c r="AG32" s="53">
        <f t="shared" si="15"/>
        <v>0</v>
      </c>
      <c r="AH32" s="53" t="e">
        <f t="shared" si="16"/>
        <v>#NUM!</v>
      </c>
      <c r="AI32" s="53" t="str">
        <f t="shared" si="17"/>
        <v>nei</v>
      </c>
      <c r="AJ32" s="53">
        <f t="shared" si="18"/>
        <v>0</v>
      </c>
      <c r="AK32" s="53" t="e">
        <f t="shared" si="19"/>
        <v>#NUM!</v>
      </c>
      <c r="AL32" s="53" t="str">
        <f t="shared" si="20"/>
        <v>nei</v>
      </c>
      <c r="AM32" s="53">
        <f t="shared" si="21"/>
        <v>0</v>
      </c>
      <c r="AN32" s="53" t="e">
        <f t="shared" si="22"/>
        <v>#NUM!</v>
      </c>
      <c r="AO32" s="53" t="str">
        <f t="shared" si="23"/>
        <v>nei</v>
      </c>
      <c r="AP32" s="53">
        <f t="shared" si="24"/>
        <v>0</v>
      </c>
      <c r="AQ32" s="53" t="e">
        <f t="shared" si="25"/>
        <v>#NUM!</v>
      </c>
      <c r="AR32" s="53" t="str">
        <f t="shared" si="26"/>
        <v>nei</v>
      </c>
      <c r="AS32" s="53">
        <f t="shared" si="27"/>
        <v>0</v>
      </c>
      <c r="AT32" s="53" t="e">
        <f t="shared" si="28"/>
        <v>#NUM!</v>
      </c>
      <c r="AU32" s="53" t="str">
        <f t="shared" si="29"/>
        <v>nei</v>
      </c>
      <c r="AV32" s="53">
        <f t="shared" si="30"/>
        <v>0</v>
      </c>
      <c r="AW32" s="111">
        <f t="shared" si="31"/>
        <v>15</v>
      </c>
    </row>
    <row r="33" spans="2:49" ht="12.75">
      <c r="B33" s="27">
        <v>25</v>
      </c>
      <c r="C33" s="22" t="s">
        <v>17</v>
      </c>
      <c r="D33" s="66">
        <v>0</v>
      </c>
      <c r="E33" s="57">
        <v>4</v>
      </c>
      <c r="F33" s="80">
        <v>8</v>
      </c>
      <c r="G33" s="57"/>
      <c r="H33" s="66">
        <v>2</v>
      </c>
      <c r="I33" s="57"/>
      <c r="J33" s="66"/>
      <c r="K33" s="57">
        <v>0</v>
      </c>
      <c r="L33" s="66">
        <v>0</v>
      </c>
      <c r="M33" s="57"/>
      <c r="N33" s="57"/>
      <c r="O33" s="57">
        <v>0</v>
      </c>
      <c r="P33" s="66"/>
      <c r="Q33" s="80"/>
      <c r="R33" s="57">
        <f t="shared" si="0"/>
        <v>7</v>
      </c>
      <c r="S33" s="53">
        <f t="shared" si="1"/>
        <v>8</v>
      </c>
      <c r="T33" s="53" t="str">
        <f t="shared" si="2"/>
        <v>ja</v>
      </c>
      <c r="U33" s="53">
        <f t="shared" si="3"/>
        <v>8</v>
      </c>
      <c r="V33" s="53">
        <f t="shared" si="4"/>
        <v>4</v>
      </c>
      <c r="W33" s="53" t="str">
        <f t="shared" si="5"/>
        <v>ja</v>
      </c>
      <c r="X33" s="53">
        <f t="shared" si="6"/>
        <v>4</v>
      </c>
      <c r="Y33" s="53">
        <f t="shared" si="7"/>
        <v>2</v>
      </c>
      <c r="Z33" s="53" t="str">
        <f t="shared" si="8"/>
        <v>ja</v>
      </c>
      <c r="AA33" s="53">
        <f t="shared" si="9"/>
        <v>2</v>
      </c>
      <c r="AB33" s="53">
        <f t="shared" si="10"/>
        <v>0</v>
      </c>
      <c r="AC33" s="53" t="str">
        <f t="shared" si="11"/>
        <v>ja</v>
      </c>
      <c r="AD33" s="53">
        <f t="shared" si="12"/>
        <v>0</v>
      </c>
      <c r="AE33" s="53">
        <f t="shared" si="13"/>
        <v>0</v>
      </c>
      <c r="AF33" s="53" t="str">
        <f t="shared" si="14"/>
        <v>ja</v>
      </c>
      <c r="AG33" s="53">
        <f t="shared" si="15"/>
        <v>0</v>
      </c>
      <c r="AH33" s="53">
        <f t="shared" si="16"/>
        <v>0</v>
      </c>
      <c r="AI33" s="53" t="str">
        <f t="shared" si="17"/>
        <v>ja</v>
      </c>
      <c r="AJ33" s="53">
        <f t="shared" si="18"/>
        <v>0</v>
      </c>
      <c r="AK33" s="53">
        <f t="shared" si="19"/>
        <v>0</v>
      </c>
      <c r="AL33" s="53" t="str">
        <f t="shared" si="20"/>
        <v>ja</v>
      </c>
      <c r="AM33" s="53">
        <f t="shared" si="21"/>
        <v>0</v>
      </c>
      <c r="AN33" s="53" t="e">
        <f t="shared" si="22"/>
        <v>#NUM!</v>
      </c>
      <c r="AO33" s="53" t="str">
        <f t="shared" si="23"/>
        <v>nei</v>
      </c>
      <c r="AP33" s="53">
        <f t="shared" si="24"/>
        <v>0</v>
      </c>
      <c r="AQ33" s="53" t="e">
        <f t="shared" si="25"/>
        <v>#NUM!</v>
      </c>
      <c r="AR33" s="53" t="str">
        <f t="shared" si="26"/>
        <v>nei</v>
      </c>
      <c r="AS33" s="53">
        <f t="shared" si="27"/>
        <v>0</v>
      </c>
      <c r="AT33" s="53" t="e">
        <f t="shared" si="28"/>
        <v>#NUM!</v>
      </c>
      <c r="AU33" s="53" t="str">
        <f t="shared" si="29"/>
        <v>nei</v>
      </c>
      <c r="AV33" s="53">
        <f t="shared" si="30"/>
        <v>0</v>
      </c>
      <c r="AW33" s="111">
        <f t="shared" si="31"/>
        <v>14</v>
      </c>
    </row>
    <row r="34" spans="2:49" ht="12.75">
      <c r="B34" s="27">
        <v>26</v>
      </c>
      <c r="C34" s="22" t="s">
        <v>206</v>
      </c>
      <c r="D34" s="66"/>
      <c r="E34" s="57"/>
      <c r="F34" s="80"/>
      <c r="G34" s="57"/>
      <c r="H34" s="66"/>
      <c r="I34" s="57"/>
      <c r="J34" s="66"/>
      <c r="K34" s="57"/>
      <c r="L34" s="66"/>
      <c r="M34" s="57">
        <v>13</v>
      </c>
      <c r="N34" s="57"/>
      <c r="O34" s="57"/>
      <c r="P34" s="66"/>
      <c r="Q34" s="80"/>
      <c r="R34" s="57">
        <f t="shared" si="0"/>
        <v>1</v>
      </c>
      <c r="S34" s="53">
        <f t="shared" si="1"/>
        <v>13</v>
      </c>
      <c r="T34" s="53" t="str">
        <f t="shared" si="2"/>
        <v>ja</v>
      </c>
      <c r="U34" s="53">
        <f t="shared" si="3"/>
        <v>13</v>
      </c>
      <c r="V34" s="53" t="e">
        <f t="shared" si="4"/>
        <v>#NUM!</v>
      </c>
      <c r="W34" s="53" t="str">
        <f t="shared" si="5"/>
        <v>nei</v>
      </c>
      <c r="X34" s="53">
        <f t="shared" si="6"/>
        <v>0</v>
      </c>
      <c r="Y34" s="53" t="e">
        <f t="shared" si="7"/>
        <v>#NUM!</v>
      </c>
      <c r="Z34" s="53" t="str">
        <f t="shared" si="8"/>
        <v>nei</v>
      </c>
      <c r="AA34" s="53">
        <f t="shared" si="9"/>
        <v>0</v>
      </c>
      <c r="AB34" s="53" t="e">
        <f t="shared" si="10"/>
        <v>#NUM!</v>
      </c>
      <c r="AC34" s="53" t="str">
        <f t="shared" si="11"/>
        <v>nei</v>
      </c>
      <c r="AD34" s="53">
        <f t="shared" si="12"/>
        <v>0</v>
      </c>
      <c r="AE34" s="53" t="e">
        <f t="shared" si="13"/>
        <v>#NUM!</v>
      </c>
      <c r="AF34" s="53" t="str">
        <f t="shared" si="14"/>
        <v>nei</v>
      </c>
      <c r="AG34" s="53">
        <f t="shared" si="15"/>
        <v>0</v>
      </c>
      <c r="AH34" s="53" t="e">
        <f t="shared" si="16"/>
        <v>#NUM!</v>
      </c>
      <c r="AI34" s="53" t="str">
        <f t="shared" si="17"/>
        <v>nei</v>
      </c>
      <c r="AJ34" s="53">
        <f t="shared" si="18"/>
        <v>0</v>
      </c>
      <c r="AK34" s="53" t="e">
        <f t="shared" si="19"/>
        <v>#NUM!</v>
      </c>
      <c r="AL34" s="53" t="str">
        <f t="shared" si="20"/>
        <v>nei</v>
      </c>
      <c r="AM34" s="53">
        <f t="shared" si="21"/>
        <v>0</v>
      </c>
      <c r="AN34" s="53" t="e">
        <f t="shared" si="22"/>
        <v>#NUM!</v>
      </c>
      <c r="AO34" s="53" t="str">
        <f t="shared" si="23"/>
        <v>nei</v>
      </c>
      <c r="AP34" s="53">
        <f t="shared" si="24"/>
        <v>0</v>
      </c>
      <c r="AQ34" s="53" t="e">
        <f t="shared" si="25"/>
        <v>#NUM!</v>
      </c>
      <c r="AR34" s="53" t="str">
        <f t="shared" si="26"/>
        <v>nei</v>
      </c>
      <c r="AS34" s="53">
        <f t="shared" si="27"/>
        <v>0</v>
      </c>
      <c r="AT34" s="53" t="e">
        <f t="shared" si="28"/>
        <v>#NUM!</v>
      </c>
      <c r="AU34" s="53" t="str">
        <f t="shared" si="29"/>
        <v>nei</v>
      </c>
      <c r="AV34" s="53">
        <f t="shared" si="30"/>
        <v>0</v>
      </c>
      <c r="AW34" s="111">
        <f t="shared" si="31"/>
        <v>13</v>
      </c>
    </row>
    <row r="35" spans="2:49" ht="12.75">
      <c r="B35" s="27">
        <v>27</v>
      </c>
      <c r="C35" s="22" t="s">
        <v>91</v>
      </c>
      <c r="D35" s="66"/>
      <c r="E35" s="57">
        <v>0</v>
      </c>
      <c r="F35" s="80"/>
      <c r="G35" s="57"/>
      <c r="H35" s="66"/>
      <c r="I35" s="57"/>
      <c r="J35" s="66"/>
      <c r="K35" s="57"/>
      <c r="L35" s="66"/>
      <c r="M35" s="57">
        <v>6</v>
      </c>
      <c r="N35" s="57"/>
      <c r="O35" s="57">
        <v>0</v>
      </c>
      <c r="P35" s="66">
        <v>6</v>
      </c>
      <c r="Q35" s="80">
        <v>0</v>
      </c>
      <c r="R35" s="57">
        <f t="shared" si="0"/>
        <v>5</v>
      </c>
      <c r="S35" s="53">
        <f t="shared" si="1"/>
        <v>6</v>
      </c>
      <c r="T35" s="53" t="str">
        <f t="shared" si="2"/>
        <v>ja</v>
      </c>
      <c r="U35" s="53">
        <f t="shared" si="3"/>
        <v>6</v>
      </c>
      <c r="V35" s="53">
        <f t="shared" si="4"/>
        <v>6</v>
      </c>
      <c r="W35" s="53" t="str">
        <f t="shared" si="5"/>
        <v>ja</v>
      </c>
      <c r="X35" s="53">
        <f t="shared" si="6"/>
        <v>6</v>
      </c>
      <c r="Y35" s="53">
        <f t="shared" si="7"/>
        <v>0</v>
      </c>
      <c r="Z35" s="53" t="str">
        <f t="shared" si="8"/>
        <v>ja</v>
      </c>
      <c r="AA35" s="53">
        <f t="shared" si="9"/>
        <v>0</v>
      </c>
      <c r="AB35" s="53">
        <f t="shared" si="10"/>
        <v>0</v>
      </c>
      <c r="AC35" s="53" t="str">
        <f t="shared" si="11"/>
        <v>ja</v>
      </c>
      <c r="AD35" s="53">
        <f t="shared" si="12"/>
        <v>0</v>
      </c>
      <c r="AE35" s="53">
        <f t="shared" si="13"/>
        <v>0</v>
      </c>
      <c r="AF35" s="53" t="str">
        <f t="shared" si="14"/>
        <v>ja</v>
      </c>
      <c r="AG35" s="53">
        <f t="shared" si="15"/>
        <v>0</v>
      </c>
      <c r="AH35" s="53" t="e">
        <f t="shared" si="16"/>
        <v>#NUM!</v>
      </c>
      <c r="AI35" s="53" t="str">
        <f t="shared" si="17"/>
        <v>nei</v>
      </c>
      <c r="AJ35" s="53">
        <f t="shared" si="18"/>
        <v>0</v>
      </c>
      <c r="AK35" s="53" t="e">
        <f t="shared" si="19"/>
        <v>#NUM!</v>
      </c>
      <c r="AL35" s="53" t="str">
        <f t="shared" si="20"/>
        <v>nei</v>
      </c>
      <c r="AM35" s="53">
        <f t="shared" si="21"/>
        <v>0</v>
      </c>
      <c r="AN35" s="53" t="e">
        <f t="shared" si="22"/>
        <v>#NUM!</v>
      </c>
      <c r="AO35" s="53" t="str">
        <f t="shared" si="23"/>
        <v>nei</v>
      </c>
      <c r="AP35" s="53">
        <f t="shared" si="24"/>
        <v>0</v>
      </c>
      <c r="AQ35" s="53" t="e">
        <f t="shared" si="25"/>
        <v>#NUM!</v>
      </c>
      <c r="AR35" s="53" t="str">
        <f t="shared" si="26"/>
        <v>nei</v>
      </c>
      <c r="AS35" s="53">
        <f t="shared" si="27"/>
        <v>0</v>
      </c>
      <c r="AT35" s="53" t="e">
        <f t="shared" si="28"/>
        <v>#NUM!</v>
      </c>
      <c r="AU35" s="53" t="str">
        <f t="shared" si="29"/>
        <v>nei</v>
      </c>
      <c r="AV35" s="53">
        <f t="shared" si="30"/>
        <v>0</v>
      </c>
      <c r="AW35" s="111">
        <f t="shared" si="31"/>
        <v>12</v>
      </c>
    </row>
    <row r="36" spans="2:49" ht="12.75">
      <c r="B36" s="27">
        <v>28</v>
      </c>
      <c r="C36" s="22" t="s">
        <v>198</v>
      </c>
      <c r="D36" s="66"/>
      <c r="E36" s="57"/>
      <c r="F36" s="80"/>
      <c r="G36" s="57"/>
      <c r="H36" s="66"/>
      <c r="I36" s="57"/>
      <c r="J36" s="66">
        <v>4</v>
      </c>
      <c r="K36" s="57"/>
      <c r="L36" s="66"/>
      <c r="M36" s="57"/>
      <c r="N36" s="57"/>
      <c r="O36" s="57"/>
      <c r="P36" s="66"/>
      <c r="Q36" s="80">
        <v>8</v>
      </c>
      <c r="R36" s="57">
        <f t="shared" si="0"/>
        <v>2</v>
      </c>
      <c r="S36" s="53">
        <f t="shared" si="1"/>
        <v>8</v>
      </c>
      <c r="T36" s="53" t="str">
        <f t="shared" si="2"/>
        <v>ja</v>
      </c>
      <c r="U36" s="53">
        <f t="shared" si="3"/>
        <v>8</v>
      </c>
      <c r="V36" s="53">
        <f t="shared" si="4"/>
        <v>4</v>
      </c>
      <c r="W36" s="53" t="str">
        <f t="shared" si="5"/>
        <v>ja</v>
      </c>
      <c r="X36" s="53">
        <f t="shared" si="6"/>
        <v>4</v>
      </c>
      <c r="Y36" s="53" t="e">
        <f t="shared" si="7"/>
        <v>#NUM!</v>
      </c>
      <c r="Z36" s="53" t="str">
        <f t="shared" si="8"/>
        <v>nei</v>
      </c>
      <c r="AA36" s="53">
        <f t="shared" si="9"/>
        <v>0</v>
      </c>
      <c r="AB36" s="53" t="e">
        <f t="shared" si="10"/>
        <v>#NUM!</v>
      </c>
      <c r="AC36" s="53" t="str">
        <f t="shared" si="11"/>
        <v>nei</v>
      </c>
      <c r="AD36" s="53">
        <f t="shared" si="12"/>
        <v>0</v>
      </c>
      <c r="AE36" s="53" t="e">
        <f t="shared" si="13"/>
        <v>#NUM!</v>
      </c>
      <c r="AF36" s="53" t="str">
        <f t="shared" si="14"/>
        <v>nei</v>
      </c>
      <c r="AG36" s="53">
        <f t="shared" si="15"/>
        <v>0</v>
      </c>
      <c r="AH36" s="53" t="e">
        <f t="shared" si="16"/>
        <v>#NUM!</v>
      </c>
      <c r="AI36" s="53" t="str">
        <f t="shared" si="17"/>
        <v>nei</v>
      </c>
      <c r="AJ36" s="53">
        <f t="shared" si="18"/>
        <v>0</v>
      </c>
      <c r="AK36" s="53" t="e">
        <f t="shared" si="19"/>
        <v>#NUM!</v>
      </c>
      <c r="AL36" s="53" t="str">
        <f t="shared" si="20"/>
        <v>nei</v>
      </c>
      <c r="AM36" s="53">
        <f t="shared" si="21"/>
        <v>0</v>
      </c>
      <c r="AN36" s="53" t="e">
        <f t="shared" si="22"/>
        <v>#NUM!</v>
      </c>
      <c r="AO36" s="53" t="str">
        <f t="shared" si="23"/>
        <v>nei</v>
      </c>
      <c r="AP36" s="53">
        <f t="shared" si="24"/>
        <v>0</v>
      </c>
      <c r="AQ36" s="53" t="e">
        <f t="shared" si="25"/>
        <v>#NUM!</v>
      </c>
      <c r="AR36" s="53" t="str">
        <f t="shared" si="26"/>
        <v>nei</v>
      </c>
      <c r="AS36" s="53">
        <f t="shared" si="27"/>
        <v>0</v>
      </c>
      <c r="AT36" s="53" t="e">
        <f t="shared" si="28"/>
        <v>#NUM!</v>
      </c>
      <c r="AU36" s="53" t="str">
        <f t="shared" si="29"/>
        <v>nei</v>
      </c>
      <c r="AV36" s="53">
        <f t="shared" si="30"/>
        <v>0</v>
      </c>
      <c r="AW36" s="111">
        <f t="shared" si="31"/>
        <v>12</v>
      </c>
    </row>
    <row r="37" spans="2:49" ht="12.75">
      <c r="B37" s="27">
        <v>29</v>
      </c>
      <c r="C37" s="22" t="s">
        <v>7</v>
      </c>
      <c r="D37" s="66">
        <v>10</v>
      </c>
      <c r="E37" s="57"/>
      <c r="F37" s="80"/>
      <c r="G37" s="57"/>
      <c r="H37" s="66"/>
      <c r="I37" s="57"/>
      <c r="J37" s="66"/>
      <c r="K37" s="57"/>
      <c r="L37" s="66"/>
      <c r="M37" s="57"/>
      <c r="N37" s="57"/>
      <c r="O37" s="57">
        <v>0</v>
      </c>
      <c r="P37" s="66">
        <v>0</v>
      </c>
      <c r="Q37" s="80">
        <v>0</v>
      </c>
      <c r="R37" s="57">
        <f t="shared" si="0"/>
        <v>4</v>
      </c>
      <c r="S37" s="53">
        <f t="shared" si="1"/>
        <v>10</v>
      </c>
      <c r="T37" s="53" t="str">
        <f t="shared" si="2"/>
        <v>ja</v>
      </c>
      <c r="U37" s="53">
        <f t="shared" si="3"/>
        <v>10</v>
      </c>
      <c r="V37" s="53">
        <f t="shared" si="4"/>
        <v>0</v>
      </c>
      <c r="W37" s="53" t="str">
        <f t="shared" si="5"/>
        <v>ja</v>
      </c>
      <c r="X37" s="53">
        <f t="shared" si="6"/>
        <v>0</v>
      </c>
      <c r="Y37" s="53">
        <f t="shared" si="7"/>
        <v>0</v>
      </c>
      <c r="Z37" s="53" t="str">
        <f t="shared" si="8"/>
        <v>ja</v>
      </c>
      <c r="AA37" s="53">
        <f t="shared" si="9"/>
        <v>0</v>
      </c>
      <c r="AB37" s="53">
        <f t="shared" si="10"/>
        <v>0</v>
      </c>
      <c r="AC37" s="53" t="str">
        <f t="shared" si="11"/>
        <v>ja</v>
      </c>
      <c r="AD37" s="53">
        <f t="shared" si="12"/>
        <v>0</v>
      </c>
      <c r="AE37" s="53" t="e">
        <f t="shared" si="13"/>
        <v>#NUM!</v>
      </c>
      <c r="AF37" s="53" t="str">
        <f t="shared" si="14"/>
        <v>nei</v>
      </c>
      <c r="AG37" s="53">
        <f t="shared" si="15"/>
        <v>0</v>
      </c>
      <c r="AH37" s="53" t="e">
        <f t="shared" si="16"/>
        <v>#NUM!</v>
      </c>
      <c r="AI37" s="53" t="str">
        <f t="shared" si="17"/>
        <v>nei</v>
      </c>
      <c r="AJ37" s="53">
        <f t="shared" si="18"/>
        <v>0</v>
      </c>
      <c r="AK37" s="53" t="e">
        <f t="shared" si="19"/>
        <v>#NUM!</v>
      </c>
      <c r="AL37" s="53" t="str">
        <f t="shared" si="20"/>
        <v>nei</v>
      </c>
      <c r="AM37" s="53">
        <f t="shared" si="21"/>
        <v>0</v>
      </c>
      <c r="AN37" s="53" t="e">
        <f t="shared" si="22"/>
        <v>#NUM!</v>
      </c>
      <c r="AO37" s="53" t="str">
        <f t="shared" si="23"/>
        <v>nei</v>
      </c>
      <c r="AP37" s="53">
        <f t="shared" si="24"/>
        <v>0</v>
      </c>
      <c r="AQ37" s="53" t="e">
        <f t="shared" si="25"/>
        <v>#NUM!</v>
      </c>
      <c r="AR37" s="53" t="str">
        <f t="shared" si="26"/>
        <v>nei</v>
      </c>
      <c r="AS37" s="53">
        <f t="shared" si="27"/>
        <v>0</v>
      </c>
      <c r="AT37" s="53" t="e">
        <f t="shared" si="28"/>
        <v>#NUM!</v>
      </c>
      <c r="AU37" s="53" t="str">
        <f t="shared" si="29"/>
        <v>nei</v>
      </c>
      <c r="AV37" s="53">
        <f t="shared" si="30"/>
        <v>0</v>
      </c>
      <c r="AW37" s="111">
        <f t="shared" si="31"/>
        <v>10</v>
      </c>
    </row>
    <row r="38" spans="2:49" ht="12.75">
      <c r="B38" s="27">
        <v>30</v>
      </c>
      <c r="C38" s="22" t="s">
        <v>176</v>
      </c>
      <c r="D38" s="66"/>
      <c r="E38" s="57"/>
      <c r="F38" s="80"/>
      <c r="G38" s="57"/>
      <c r="H38" s="66"/>
      <c r="I38" s="57"/>
      <c r="J38" s="66">
        <v>0</v>
      </c>
      <c r="K38" s="57"/>
      <c r="L38" s="66"/>
      <c r="M38" s="57"/>
      <c r="N38" s="57">
        <v>10</v>
      </c>
      <c r="O38" s="57"/>
      <c r="P38" s="66"/>
      <c r="Q38" s="80"/>
      <c r="R38" s="57">
        <f t="shared" si="0"/>
        <v>2</v>
      </c>
      <c r="S38" s="53">
        <f t="shared" si="1"/>
        <v>10</v>
      </c>
      <c r="T38" s="53" t="str">
        <f t="shared" si="2"/>
        <v>ja</v>
      </c>
      <c r="U38" s="53">
        <f t="shared" si="3"/>
        <v>10</v>
      </c>
      <c r="V38" s="53">
        <f t="shared" si="4"/>
        <v>0</v>
      </c>
      <c r="W38" s="53" t="str">
        <f t="shared" si="5"/>
        <v>ja</v>
      </c>
      <c r="X38" s="53">
        <f t="shared" si="6"/>
        <v>0</v>
      </c>
      <c r="Y38" s="53" t="e">
        <f t="shared" si="7"/>
        <v>#NUM!</v>
      </c>
      <c r="Z38" s="53" t="str">
        <f t="shared" si="8"/>
        <v>nei</v>
      </c>
      <c r="AA38" s="53">
        <f t="shared" si="9"/>
        <v>0</v>
      </c>
      <c r="AB38" s="53" t="e">
        <f t="shared" si="10"/>
        <v>#NUM!</v>
      </c>
      <c r="AC38" s="53" t="str">
        <f t="shared" si="11"/>
        <v>nei</v>
      </c>
      <c r="AD38" s="53">
        <f t="shared" si="12"/>
        <v>0</v>
      </c>
      <c r="AE38" s="53" t="e">
        <f t="shared" si="13"/>
        <v>#NUM!</v>
      </c>
      <c r="AF38" s="53" t="str">
        <f t="shared" si="14"/>
        <v>nei</v>
      </c>
      <c r="AG38" s="53">
        <f t="shared" si="15"/>
        <v>0</v>
      </c>
      <c r="AH38" s="53" t="e">
        <f t="shared" si="16"/>
        <v>#NUM!</v>
      </c>
      <c r="AI38" s="53" t="str">
        <f t="shared" si="17"/>
        <v>nei</v>
      </c>
      <c r="AJ38" s="53">
        <f t="shared" si="18"/>
        <v>0</v>
      </c>
      <c r="AK38" s="53" t="e">
        <f t="shared" si="19"/>
        <v>#NUM!</v>
      </c>
      <c r="AL38" s="53" t="str">
        <f t="shared" si="20"/>
        <v>nei</v>
      </c>
      <c r="AM38" s="53">
        <f t="shared" si="21"/>
        <v>0</v>
      </c>
      <c r="AN38" s="53" t="e">
        <f t="shared" si="22"/>
        <v>#NUM!</v>
      </c>
      <c r="AO38" s="53" t="str">
        <f t="shared" si="23"/>
        <v>nei</v>
      </c>
      <c r="AP38" s="53">
        <f t="shared" si="24"/>
        <v>0</v>
      </c>
      <c r="AQ38" s="53" t="e">
        <f t="shared" si="25"/>
        <v>#NUM!</v>
      </c>
      <c r="AR38" s="53" t="str">
        <f t="shared" si="26"/>
        <v>nei</v>
      </c>
      <c r="AS38" s="53">
        <f t="shared" si="27"/>
        <v>0</v>
      </c>
      <c r="AT38" s="53" t="e">
        <f t="shared" si="28"/>
        <v>#NUM!</v>
      </c>
      <c r="AU38" s="53" t="str">
        <f t="shared" si="29"/>
        <v>nei</v>
      </c>
      <c r="AV38" s="53">
        <f t="shared" si="30"/>
        <v>0</v>
      </c>
      <c r="AW38" s="111">
        <f t="shared" si="31"/>
        <v>10</v>
      </c>
    </row>
    <row r="39" spans="2:49" ht="12.75">
      <c r="B39" s="27">
        <v>31</v>
      </c>
      <c r="C39" s="22" t="s">
        <v>128</v>
      </c>
      <c r="D39" s="66"/>
      <c r="E39" s="57"/>
      <c r="F39" s="80"/>
      <c r="G39" s="57">
        <v>8</v>
      </c>
      <c r="H39" s="66"/>
      <c r="I39" s="57"/>
      <c r="J39" s="66"/>
      <c r="K39" s="57"/>
      <c r="L39" s="66"/>
      <c r="M39" s="57"/>
      <c r="N39" s="57"/>
      <c r="O39" s="57"/>
      <c r="P39" s="66"/>
      <c r="Q39" s="80"/>
      <c r="R39" s="57">
        <f t="shared" si="0"/>
        <v>1</v>
      </c>
      <c r="S39" s="53">
        <f t="shared" si="1"/>
        <v>8</v>
      </c>
      <c r="T39" s="53" t="str">
        <f t="shared" si="2"/>
        <v>ja</v>
      </c>
      <c r="U39" s="53">
        <f t="shared" si="3"/>
        <v>8</v>
      </c>
      <c r="V39" s="53" t="e">
        <f t="shared" si="4"/>
        <v>#NUM!</v>
      </c>
      <c r="W39" s="53" t="str">
        <f t="shared" si="5"/>
        <v>nei</v>
      </c>
      <c r="X39" s="53">
        <f t="shared" si="6"/>
        <v>0</v>
      </c>
      <c r="Y39" s="53" t="e">
        <f t="shared" si="7"/>
        <v>#NUM!</v>
      </c>
      <c r="Z39" s="53" t="str">
        <f t="shared" si="8"/>
        <v>nei</v>
      </c>
      <c r="AA39" s="53">
        <f t="shared" si="9"/>
        <v>0</v>
      </c>
      <c r="AB39" s="53" t="e">
        <f t="shared" si="10"/>
        <v>#NUM!</v>
      </c>
      <c r="AC39" s="53" t="str">
        <f t="shared" si="11"/>
        <v>nei</v>
      </c>
      <c r="AD39" s="53">
        <f t="shared" si="12"/>
        <v>0</v>
      </c>
      <c r="AE39" s="53" t="e">
        <f t="shared" si="13"/>
        <v>#NUM!</v>
      </c>
      <c r="AF39" s="53" t="str">
        <f t="shared" si="14"/>
        <v>nei</v>
      </c>
      <c r="AG39" s="53">
        <f t="shared" si="15"/>
        <v>0</v>
      </c>
      <c r="AH39" s="53" t="e">
        <f t="shared" si="16"/>
        <v>#NUM!</v>
      </c>
      <c r="AI39" s="53" t="str">
        <f t="shared" si="17"/>
        <v>nei</v>
      </c>
      <c r="AJ39" s="53">
        <f t="shared" si="18"/>
        <v>0</v>
      </c>
      <c r="AK39" s="53" t="e">
        <f t="shared" si="19"/>
        <v>#NUM!</v>
      </c>
      <c r="AL39" s="53" t="str">
        <f t="shared" si="20"/>
        <v>nei</v>
      </c>
      <c r="AM39" s="53">
        <f t="shared" si="21"/>
        <v>0</v>
      </c>
      <c r="AN39" s="53" t="e">
        <f t="shared" si="22"/>
        <v>#NUM!</v>
      </c>
      <c r="AO39" s="53" t="str">
        <f t="shared" si="23"/>
        <v>nei</v>
      </c>
      <c r="AP39" s="53">
        <f t="shared" si="24"/>
        <v>0</v>
      </c>
      <c r="AQ39" s="53" t="e">
        <f t="shared" si="25"/>
        <v>#NUM!</v>
      </c>
      <c r="AR39" s="53" t="str">
        <f t="shared" si="26"/>
        <v>nei</v>
      </c>
      <c r="AS39" s="53">
        <f t="shared" si="27"/>
        <v>0</v>
      </c>
      <c r="AT39" s="53" t="e">
        <f t="shared" si="28"/>
        <v>#NUM!</v>
      </c>
      <c r="AU39" s="53" t="str">
        <f t="shared" si="29"/>
        <v>nei</v>
      </c>
      <c r="AV39" s="53">
        <f t="shared" si="30"/>
        <v>0</v>
      </c>
      <c r="AW39" s="111">
        <f t="shared" si="31"/>
        <v>8</v>
      </c>
    </row>
    <row r="40" spans="2:49" ht="12.75">
      <c r="B40" s="27">
        <v>32</v>
      </c>
      <c r="C40" s="22" t="s">
        <v>142</v>
      </c>
      <c r="D40" s="66"/>
      <c r="E40" s="57"/>
      <c r="F40" s="80"/>
      <c r="G40" s="57"/>
      <c r="H40" s="66"/>
      <c r="I40" s="57">
        <v>8</v>
      </c>
      <c r="J40" s="66"/>
      <c r="K40" s="57"/>
      <c r="L40" s="66"/>
      <c r="M40" s="57"/>
      <c r="N40" s="57"/>
      <c r="O40" s="57"/>
      <c r="P40" s="66"/>
      <c r="Q40" s="80"/>
      <c r="R40" s="57">
        <f t="shared" si="0"/>
        <v>1</v>
      </c>
      <c r="S40" s="53">
        <f t="shared" si="1"/>
        <v>8</v>
      </c>
      <c r="T40" s="53" t="str">
        <f t="shared" si="2"/>
        <v>ja</v>
      </c>
      <c r="U40" s="53">
        <f t="shared" si="3"/>
        <v>8</v>
      </c>
      <c r="V40" s="53" t="e">
        <f t="shared" si="4"/>
        <v>#NUM!</v>
      </c>
      <c r="W40" s="53" t="str">
        <f t="shared" si="5"/>
        <v>nei</v>
      </c>
      <c r="X40" s="53">
        <f t="shared" si="6"/>
        <v>0</v>
      </c>
      <c r="Y40" s="53" t="e">
        <f t="shared" si="7"/>
        <v>#NUM!</v>
      </c>
      <c r="Z40" s="53" t="str">
        <f t="shared" si="8"/>
        <v>nei</v>
      </c>
      <c r="AA40" s="53">
        <f t="shared" si="9"/>
        <v>0</v>
      </c>
      <c r="AB40" s="53" t="e">
        <f t="shared" si="10"/>
        <v>#NUM!</v>
      </c>
      <c r="AC40" s="53" t="str">
        <f t="shared" si="11"/>
        <v>nei</v>
      </c>
      <c r="AD40" s="53">
        <f t="shared" si="12"/>
        <v>0</v>
      </c>
      <c r="AE40" s="53" t="e">
        <f t="shared" si="13"/>
        <v>#NUM!</v>
      </c>
      <c r="AF40" s="53" t="str">
        <f t="shared" si="14"/>
        <v>nei</v>
      </c>
      <c r="AG40" s="53">
        <f t="shared" si="15"/>
        <v>0</v>
      </c>
      <c r="AH40" s="53" t="e">
        <f t="shared" si="16"/>
        <v>#NUM!</v>
      </c>
      <c r="AI40" s="53" t="str">
        <f t="shared" si="17"/>
        <v>nei</v>
      </c>
      <c r="AJ40" s="53">
        <f t="shared" si="18"/>
        <v>0</v>
      </c>
      <c r="AK40" s="53" t="e">
        <f t="shared" si="19"/>
        <v>#NUM!</v>
      </c>
      <c r="AL40" s="53" t="str">
        <f t="shared" si="20"/>
        <v>nei</v>
      </c>
      <c r="AM40" s="53">
        <f t="shared" si="21"/>
        <v>0</v>
      </c>
      <c r="AN40" s="53" t="e">
        <f t="shared" si="22"/>
        <v>#NUM!</v>
      </c>
      <c r="AO40" s="53" t="str">
        <f t="shared" si="23"/>
        <v>nei</v>
      </c>
      <c r="AP40" s="53">
        <f t="shared" si="24"/>
        <v>0</v>
      </c>
      <c r="AQ40" s="53" t="e">
        <f t="shared" si="25"/>
        <v>#NUM!</v>
      </c>
      <c r="AR40" s="53" t="str">
        <f t="shared" si="26"/>
        <v>nei</v>
      </c>
      <c r="AS40" s="53">
        <f t="shared" si="27"/>
        <v>0</v>
      </c>
      <c r="AT40" s="53" t="e">
        <f t="shared" si="28"/>
        <v>#NUM!</v>
      </c>
      <c r="AU40" s="53" t="str">
        <f t="shared" si="29"/>
        <v>nei</v>
      </c>
      <c r="AV40" s="53">
        <f t="shared" si="30"/>
        <v>0</v>
      </c>
      <c r="AW40" s="111">
        <f t="shared" si="31"/>
        <v>8</v>
      </c>
    </row>
    <row r="41" spans="2:49" ht="12.75">
      <c r="B41" s="27">
        <v>33</v>
      </c>
      <c r="C41" s="22" t="s">
        <v>177</v>
      </c>
      <c r="D41" s="66"/>
      <c r="E41" s="57"/>
      <c r="F41" s="80"/>
      <c r="G41" s="57"/>
      <c r="H41" s="66"/>
      <c r="I41" s="57"/>
      <c r="J41" s="66">
        <v>8</v>
      </c>
      <c r="K41" s="57"/>
      <c r="L41" s="66"/>
      <c r="M41" s="57"/>
      <c r="N41" s="57"/>
      <c r="O41" s="57"/>
      <c r="P41" s="66"/>
      <c r="Q41" s="80">
        <v>0</v>
      </c>
      <c r="R41" s="57">
        <f aca="true" t="shared" si="32" ref="R41:R72">COUNT(D41:Q41)</f>
        <v>2</v>
      </c>
      <c r="S41" s="53">
        <f aca="true" t="shared" si="33" ref="S41:S67">LARGE(D41:Q41,1)</f>
        <v>8</v>
      </c>
      <c r="T41" s="53" t="str">
        <f aca="true" t="shared" si="34" ref="T41:T67">IF(R41&gt;0,"ja","nei")</f>
        <v>ja</v>
      </c>
      <c r="U41" s="53">
        <f aca="true" t="shared" si="35" ref="U41:U72">IF(T41="ja",S41,0)</f>
        <v>8</v>
      </c>
      <c r="V41" s="53">
        <f aca="true" t="shared" si="36" ref="V41:V67">LARGE(D41:Q41,2)</f>
        <v>0</v>
      </c>
      <c r="W41" s="53" t="str">
        <f aca="true" t="shared" si="37" ref="W41:W67">IF(R41&gt;1,"ja","nei")</f>
        <v>ja</v>
      </c>
      <c r="X41" s="53">
        <f aca="true" t="shared" si="38" ref="X41:X72">IF(W41="ja",V41,0)</f>
        <v>0</v>
      </c>
      <c r="Y41" s="53" t="e">
        <f aca="true" t="shared" si="39" ref="Y41:Y67">LARGE(D41:Q41,3)</f>
        <v>#NUM!</v>
      </c>
      <c r="Z41" s="53" t="str">
        <f aca="true" t="shared" si="40" ref="Z41:Z67">IF(R41&gt;2,"ja","nei")</f>
        <v>nei</v>
      </c>
      <c r="AA41" s="53">
        <f aca="true" t="shared" si="41" ref="AA41:AA72">IF(Z41="ja",Y41,0)</f>
        <v>0</v>
      </c>
      <c r="AB41" s="53" t="e">
        <f aca="true" t="shared" si="42" ref="AB41:AB67">LARGE(D41:Q41,4)</f>
        <v>#NUM!</v>
      </c>
      <c r="AC41" s="53" t="str">
        <f aca="true" t="shared" si="43" ref="AC41:AC67">IF(R41&gt;3,"ja","nei")</f>
        <v>nei</v>
      </c>
      <c r="AD41" s="53">
        <f aca="true" t="shared" si="44" ref="AD41:AD72">IF(AC41="ja",AB41,0)</f>
        <v>0</v>
      </c>
      <c r="AE41" s="53" t="e">
        <f aca="true" t="shared" si="45" ref="AE41:AE67">LARGE(D41:Q41,5)</f>
        <v>#NUM!</v>
      </c>
      <c r="AF41" s="53" t="str">
        <f aca="true" t="shared" si="46" ref="AF41:AF67">IF(R41&gt;4,"ja","nei")</f>
        <v>nei</v>
      </c>
      <c r="AG41" s="53">
        <f aca="true" t="shared" si="47" ref="AG41:AG72">IF(AF41="ja",AE41,0)</f>
        <v>0</v>
      </c>
      <c r="AH41" s="53" t="e">
        <f aca="true" t="shared" si="48" ref="AH41:AH67">LARGE(D41:Q41,6)</f>
        <v>#NUM!</v>
      </c>
      <c r="AI41" s="53" t="str">
        <f aca="true" t="shared" si="49" ref="AI41:AI67">IF(R41&gt;5,"ja","nei")</f>
        <v>nei</v>
      </c>
      <c r="AJ41" s="53">
        <f aca="true" t="shared" si="50" ref="AJ41:AJ72">IF(AI41="ja",AH41,0)</f>
        <v>0</v>
      </c>
      <c r="AK41" s="53" t="e">
        <f aca="true" t="shared" si="51" ref="AK41:AK67">LARGE(D41:Q41,7)</f>
        <v>#NUM!</v>
      </c>
      <c r="AL41" s="53" t="str">
        <f aca="true" t="shared" si="52" ref="AL41:AL67">IF(R41&gt;6,"ja","nei")</f>
        <v>nei</v>
      </c>
      <c r="AM41" s="53">
        <f aca="true" t="shared" si="53" ref="AM41:AM72">IF(AL41="ja",AK41,0)</f>
        <v>0</v>
      </c>
      <c r="AN41" s="53" t="e">
        <f aca="true" t="shared" si="54" ref="AN41:AN67">LARGE(D41:Q41,8)</f>
        <v>#NUM!</v>
      </c>
      <c r="AO41" s="53" t="str">
        <f aca="true" t="shared" si="55" ref="AO41:AO67">IF(R41&gt;7,"ja","nei")</f>
        <v>nei</v>
      </c>
      <c r="AP41" s="53">
        <f aca="true" t="shared" si="56" ref="AP41:AP72">IF(AO41="ja",AN41,0)</f>
        <v>0</v>
      </c>
      <c r="AQ41" s="53" t="e">
        <f aca="true" t="shared" si="57" ref="AQ41:AQ67">LARGE(D41:Q41,9)</f>
        <v>#NUM!</v>
      </c>
      <c r="AR41" s="53" t="str">
        <f aca="true" t="shared" si="58" ref="AR41:AR67">IF(R41&gt;8,"ja","nei")</f>
        <v>nei</v>
      </c>
      <c r="AS41" s="53">
        <f aca="true" t="shared" si="59" ref="AS41:AS72">IF(AR41="ja",AQ41,0)</f>
        <v>0</v>
      </c>
      <c r="AT41" s="53" t="e">
        <f aca="true" t="shared" si="60" ref="AT41:AT67">LARGE(D41:Q41,10)</f>
        <v>#NUM!</v>
      </c>
      <c r="AU41" s="53" t="str">
        <f aca="true" t="shared" si="61" ref="AU41:AU67">IF(R41&gt;9,"ja","nei")</f>
        <v>nei</v>
      </c>
      <c r="AV41" s="53">
        <f aca="true" t="shared" si="62" ref="AV41:AV72">IF(AU41="ja",AT41,0)</f>
        <v>0</v>
      </c>
      <c r="AW41" s="111">
        <f aca="true" t="shared" si="63" ref="AW41:AW72">SUM(AV41+AS41+AP41+AM41+AJ41+AG41+AD41+AA41+X41+U41)</f>
        <v>8</v>
      </c>
    </row>
    <row r="42" spans="2:49" ht="12.75">
      <c r="B42" s="27">
        <v>34</v>
      </c>
      <c r="C42" s="22" t="s">
        <v>125</v>
      </c>
      <c r="D42" s="66"/>
      <c r="E42" s="57"/>
      <c r="F42" s="80"/>
      <c r="G42" s="57">
        <v>6</v>
      </c>
      <c r="H42" s="66"/>
      <c r="I42" s="57"/>
      <c r="J42" s="66"/>
      <c r="K42" s="57"/>
      <c r="L42" s="66"/>
      <c r="M42" s="57"/>
      <c r="N42" s="57"/>
      <c r="O42" s="57"/>
      <c r="P42" s="66"/>
      <c r="Q42" s="80"/>
      <c r="R42" s="57">
        <f t="shared" si="32"/>
        <v>1</v>
      </c>
      <c r="S42" s="53">
        <f t="shared" si="33"/>
        <v>6</v>
      </c>
      <c r="T42" s="53" t="str">
        <f t="shared" si="34"/>
        <v>ja</v>
      </c>
      <c r="U42" s="53">
        <f t="shared" si="35"/>
        <v>6</v>
      </c>
      <c r="V42" s="53" t="e">
        <f t="shared" si="36"/>
        <v>#NUM!</v>
      </c>
      <c r="W42" s="53" t="str">
        <f t="shared" si="37"/>
        <v>nei</v>
      </c>
      <c r="X42" s="53">
        <f t="shared" si="38"/>
        <v>0</v>
      </c>
      <c r="Y42" s="53" t="e">
        <f t="shared" si="39"/>
        <v>#NUM!</v>
      </c>
      <c r="Z42" s="53" t="str">
        <f t="shared" si="40"/>
        <v>nei</v>
      </c>
      <c r="AA42" s="53">
        <f t="shared" si="41"/>
        <v>0</v>
      </c>
      <c r="AB42" s="53" t="e">
        <f t="shared" si="42"/>
        <v>#NUM!</v>
      </c>
      <c r="AC42" s="53" t="str">
        <f t="shared" si="43"/>
        <v>nei</v>
      </c>
      <c r="AD42" s="53">
        <f t="shared" si="44"/>
        <v>0</v>
      </c>
      <c r="AE42" s="53" t="e">
        <f t="shared" si="45"/>
        <v>#NUM!</v>
      </c>
      <c r="AF42" s="53" t="str">
        <f t="shared" si="46"/>
        <v>nei</v>
      </c>
      <c r="AG42" s="53">
        <f t="shared" si="47"/>
        <v>0</v>
      </c>
      <c r="AH42" s="53" t="e">
        <f t="shared" si="48"/>
        <v>#NUM!</v>
      </c>
      <c r="AI42" s="53" t="str">
        <f t="shared" si="49"/>
        <v>nei</v>
      </c>
      <c r="AJ42" s="53">
        <f t="shared" si="50"/>
        <v>0</v>
      </c>
      <c r="AK42" s="53" t="e">
        <f t="shared" si="51"/>
        <v>#NUM!</v>
      </c>
      <c r="AL42" s="53" t="str">
        <f t="shared" si="52"/>
        <v>nei</v>
      </c>
      <c r="AM42" s="53">
        <f t="shared" si="53"/>
        <v>0</v>
      </c>
      <c r="AN42" s="53" t="e">
        <f t="shared" si="54"/>
        <v>#NUM!</v>
      </c>
      <c r="AO42" s="53" t="str">
        <f t="shared" si="55"/>
        <v>nei</v>
      </c>
      <c r="AP42" s="53">
        <f t="shared" si="56"/>
        <v>0</v>
      </c>
      <c r="AQ42" s="53" t="e">
        <f t="shared" si="57"/>
        <v>#NUM!</v>
      </c>
      <c r="AR42" s="53" t="str">
        <f t="shared" si="58"/>
        <v>nei</v>
      </c>
      <c r="AS42" s="53">
        <f t="shared" si="59"/>
        <v>0</v>
      </c>
      <c r="AT42" s="53" t="e">
        <f t="shared" si="60"/>
        <v>#NUM!</v>
      </c>
      <c r="AU42" s="53" t="str">
        <f t="shared" si="61"/>
        <v>nei</v>
      </c>
      <c r="AV42" s="53">
        <f t="shared" si="62"/>
        <v>0</v>
      </c>
      <c r="AW42" s="111">
        <f t="shared" si="63"/>
        <v>6</v>
      </c>
    </row>
    <row r="43" spans="2:49" ht="12.75">
      <c r="B43" s="27">
        <v>35</v>
      </c>
      <c r="C43" s="22" t="s">
        <v>237</v>
      </c>
      <c r="D43" s="66"/>
      <c r="E43" s="57"/>
      <c r="F43" s="80"/>
      <c r="G43" s="57"/>
      <c r="H43" s="66"/>
      <c r="I43" s="57"/>
      <c r="J43" s="66"/>
      <c r="K43" s="57"/>
      <c r="L43" s="66"/>
      <c r="M43" s="57"/>
      <c r="N43" s="57"/>
      <c r="O43" s="57"/>
      <c r="P43" s="66"/>
      <c r="Q43" s="80">
        <v>6</v>
      </c>
      <c r="R43" s="57">
        <f t="shared" si="32"/>
        <v>1</v>
      </c>
      <c r="S43" s="53">
        <f t="shared" si="33"/>
        <v>6</v>
      </c>
      <c r="T43" s="53" t="str">
        <f t="shared" si="34"/>
        <v>ja</v>
      </c>
      <c r="U43" s="53">
        <f t="shared" si="35"/>
        <v>6</v>
      </c>
      <c r="V43" s="53" t="e">
        <f t="shared" si="36"/>
        <v>#NUM!</v>
      </c>
      <c r="W43" s="53" t="str">
        <f t="shared" si="37"/>
        <v>nei</v>
      </c>
      <c r="X43" s="53">
        <f t="shared" si="38"/>
        <v>0</v>
      </c>
      <c r="Y43" s="53" t="e">
        <f t="shared" si="39"/>
        <v>#NUM!</v>
      </c>
      <c r="Z43" s="53" t="str">
        <f t="shared" si="40"/>
        <v>nei</v>
      </c>
      <c r="AA43" s="53">
        <f t="shared" si="41"/>
        <v>0</v>
      </c>
      <c r="AB43" s="53" t="e">
        <f t="shared" si="42"/>
        <v>#NUM!</v>
      </c>
      <c r="AC43" s="53" t="str">
        <f t="shared" si="43"/>
        <v>nei</v>
      </c>
      <c r="AD43" s="53">
        <f t="shared" si="44"/>
        <v>0</v>
      </c>
      <c r="AE43" s="53" t="e">
        <f t="shared" si="45"/>
        <v>#NUM!</v>
      </c>
      <c r="AF43" s="53" t="str">
        <f t="shared" si="46"/>
        <v>nei</v>
      </c>
      <c r="AG43" s="53">
        <f t="shared" si="47"/>
        <v>0</v>
      </c>
      <c r="AH43" s="53" t="e">
        <f t="shared" si="48"/>
        <v>#NUM!</v>
      </c>
      <c r="AI43" s="53" t="str">
        <f t="shared" si="49"/>
        <v>nei</v>
      </c>
      <c r="AJ43" s="53">
        <f t="shared" si="50"/>
        <v>0</v>
      </c>
      <c r="AK43" s="53" t="e">
        <f t="shared" si="51"/>
        <v>#NUM!</v>
      </c>
      <c r="AL43" s="53" t="str">
        <f t="shared" si="52"/>
        <v>nei</v>
      </c>
      <c r="AM43" s="53">
        <f t="shared" si="53"/>
        <v>0</v>
      </c>
      <c r="AN43" s="53" t="e">
        <f t="shared" si="54"/>
        <v>#NUM!</v>
      </c>
      <c r="AO43" s="53" t="str">
        <f t="shared" si="55"/>
        <v>nei</v>
      </c>
      <c r="AP43" s="53">
        <f t="shared" si="56"/>
        <v>0</v>
      </c>
      <c r="AQ43" s="53" t="e">
        <f t="shared" si="57"/>
        <v>#NUM!</v>
      </c>
      <c r="AR43" s="53" t="str">
        <f t="shared" si="58"/>
        <v>nei</v>
      </c>
      <c r="AS43" s="53">
        <f t="shared" si="59"/>
        <v>0</v>
      </c>
      <c r="AT43" s="53" t="e">
        <f t="shared" si="60"/>
        <v>#NUM!</v>
      </c>
      <c r="AU43" s="53" t="str">
        <f t="shared" si="61"/>
        <v>nei</v>
      </c>
      <c r="AV43" s="53">
        <f t="shared" si="62"/>
        <v>0</v>
      </c>
      <c r="AW43" s="111">
        <f t="shared" si="63"/>
        <v>6</v>
      </c>
    </row>
    <row r="44" spans="2:49" ht="12.75">
      <c r="B44" s="27">
        <v>36</v>
      </c>
      <c r="C44" s="22" t="s">
        <v>227</v>
      </c>
      <c r="D44" s="66"/>
      <c r="E44" s="57"/>
      <c r="F44" s="80"/>
      <c r="G44" s="57"/>
      <c r="H44" s="66"/>
      <c r="I44" s="57"/>
      <c r="J44" s="66"/>
      <c r="K44" s="57"/>
      <c r="L44" s="66"/>
      <c r="M44" s="57"/>
      <c r="N44" s="57"/>
      <c r="O44" s="57"/>
      <c r="P44" s="66"/>
      <c r="Q44" s="80">
        <v>6</v>
      </c>
      <c r="R44" s="57">
        <f t="shared" si="32"/>
        <v>1</v>
      </c>
      <c r="S44" s="53">
        <f t="shared" si="33"/>
        <v>6</v>
      </c>
      <c r="T44" s="53" t="str">
        <f t="shared" si="34"/>
        <v>ja</v>
      </c>
      <c r="U44" s="53">
        <f t="shared" si="35"/>
        <v>6</v>
      </c>
      <c r="V44" s="53" t="e">
        <f t="shared" si="36"/>
        <v>#NUM!</v>
      </c>
      <c r="W44" s="53" t="str">
        <f t="shared" si="37"/>
        <v>nei</v>
      </c>
      <c r="X44" s="53">
        <f t="shared" si="38"/>
        <v>0</v>
      </c>
      <c r="Y44" s="53" t="e">
        <f t="shared" si="39"/>
        <v>#NUM!</v>
      </c>
      <c r="Z44" s="53" t="str">
        <f t="shared" si="40"/>
        <v>nei</v>
      </c>
      <c r="AA44" s="53">
        <f t="shared" si="41"/>
        <v>0</v>
      </c>
      <c r="AB44" s="53" t="e">
        <f t="shared" si="42"/>
        <v>#NUM!</v>
      </c>
      <c r="AC44" s="53" t="str">
        <f t="shared" si="43"/>
        <v>nei</v>
      </c>
      <c r="AD44" s="53">
        <f t="shared" si="44"/>
        <v>0</v>
      </c>
      <c r="AE44" s="53" t="e">
        <f t="shared" si="45"/>
        <v>#NUM!</v>
      </c>
      <c r="AF44" s="53" t="str">
        <f t="shared" si="46"/>
        <v>nei</v>
      </c>
      <c r="AG44" s="53">
        <f t="shared" si="47"/>
        <v>0</v>
      </c>
      <c r="AH44" s="53" t="e">
        <f t="shared" si="48"/>
        <v>#NUM!</v>
      </c>
      <c r="AI44" s="53" t="str">
        <f t="shared" si="49"/>
        <v>nei</v>
      </c>
      <c r="AJ44" s="53">
        <f t="shared" si="50"/>
        <v>0</v>
      </c>
      <c r="AK44" s="53" t="e">
        <f t="shared" si="51"/>
        <v>#NUM!</v>
      </c>
      <c r="AL44" s="53" t="str">
        <f t="shared" si="52"/>
        <v>nei</v>
      </c>
      <c r="AM44" s="53">
        <f t="shared" si="53"/>
        <v>0</v>
      </c>
      <c r="AN44" s="53" t="e">
        <f t="shared" si="54"/>
        <v>#NUM!</v>
      </c>
      <c r="AO44" s="53" t="str">
        <f t="shared" si="55"/>
        <v>nei</v>
      </c>
      <c r="AP44" s="53">
        <f t="shared" si="56"/>
        <v>0</v>
      </c>
      <c r="AQ44" s="53" t="e">
        <f t="shared" si="57"/>
        <v>#NUM!</v>
      </c>
      <c r="AR44" s="53" t="str">
        <f t="shared" si="58"/>
        <v>nei</v>
      </c>
      <c r="AS44" s="53">
        <f t="shared" si="59"/>
        <v>0</v>
      </c>
      <c r="AT44" s="53" t="e">
        <f t="shared" si="60"/>
        <v>#NUM!</v>
      </c>
      <c r="AU44" s="53" t="str">
        <f t="shared" si="61"/>
        <v>nei</v>
      </c>
      <c r="AV44" s="53">
        <f t="shared" si="62"/>
        <v>0</v>
      </c>
      <c r="AW44" s="111">
        <f t="shared" si="63"/>
        <v>6</v>
      </c>
    </row>
    <row r="45" spans="2:49" ht="12.75">
      <c r="B45" s="27">
        <v>37</v>
      </c>
      <c r="C45" s="22" t="s">
        <v>197</v>
      </c>
      <c r="D45" s="66"/>
      <c r="E45" s="57"/>
      <c r="F45" s="80"/>
      <c r="G45" s="57"/>
      <c r="H45" s="66"/>
      <c r="I45" s="57"/>
      <c r="J45" s="66"/>
      <c r="K45" s="57"/>
      <c r="L45" s="66">
        <v>4</v>
      </c>
      <c r="M45" s="57"/>
      <c r="N45" s="57"/>
      <c r="O45" s="57"/>
      <c r="P45" s="66"/>
      <c r="Q45" s="80"/>
      <c r="R45" s="57">
        <f t="shared" si="32"/>
        <v>1</v>
      </c>
      <c r="S45" s="53">
        <f t="shared" si="33"/>
        <v>4</v>
      </c>
      <c r="T45" s="53" t="str">
        <f t="shared" si="34"/>
        <v>ja</v>
      </c>
      <c r="U45" s="53">
        <f t="shared" si="35"/>
        <v>4</v>
      </c>
      <c r="V45" s="53" t="e">
        <f t="shared" si="36"/>
        <v>#NUM!</v>
      </c>
      <c r="W45" s="53" t="str">
        <f t="shared" si="37"/>
        <v>nei</v>
      </c>
      <c r="X45" s="53">
        <f t="shared" si="38"/>
        <v>0</v>
      </c>
      <c r="Y45" s="53" t="e">
        <f t="shared" si="39"/>
        <v>#NUM!</v>
      </c>
      <c r="Z45" s="53" t="str">
        <f t="shared" si="40"/>
        <v>nei</v>
      </c>
      <c r="AA45" s="53">
        <f t="shared" si="41"/>
        <v>0</v>
      </c>
      <c r="AB45" s="53" t="e">
        <f t="shared" si="42"/>
        <v>#NUM!</v>
      </c>
      <c r="AC45" s="53" t="str">
        <f t="shared" si="43"/>
        <v>nei</v>
      </c>
      <c r="AD45" s="53">
        <f t="shared" si="44"/>
        <v>0</v>
      </c>
      <c r="AE45" s="53" t="e">
        <f t="shared" si="45"/>
        <v>#NUM!</v>
      </c>
      <c r="AF45" s="53" t="str">
        <f t="shared" si="46"/>
        <v>nei</v>
      </c>
      <c r="AG45" s="53">
        <f t="shared" si="47"/>
        <v>0</v>
      </c>
      <c r="AH45" s="53" t="e">
        <f t="shared" si="48"/>
        <v>#NUM!</v>
      </c>
      <c r="AI45" s="53" t="str">
        <f t="shared" si="49"/>
        <v>nei</v>
      </c>
      <c r="AJ45" s="53">
        <f t="shared" si="50"/>
        <v>0</v>
      </c>
      <c r="AK45" s="53" t="e">
        <f t="shared" si="51"/>
        <v>#NUM!</v>
      </c>
      <c r="AL45" s="53" t="str">
        <f t="shared" si="52"/>
        <v>nei</v>
      </c>
      <c r="AM45" s="53">
        <f t="shared" si="53"/>
        <v>0</v>
      </c>
      <c r="AN45" s="53" t="e">
        <f t="shared" si="54"/>
        <v>#NUM!</v>
      </c>
      <c r="AO45" s="53" t="str">
        <f t="shared" si="55"/>
        <v>nei</v>
      </c>
      <c r="AP45" s="53">
        <f t="shared" si="56"/>
        <v>0</v>
      </c>
      <c r="AQ45" s="53" t="e">
        <f t="shared" si="57"/>
        <v>#NUM!</v>
      </c>
      <c r="AR45" s="53" t="str">
        <f t="shared" si="58"/>
        <v>nei</v>
      </c>
      <c r="AS45" s="53">
        <f t="shared" si="59"/>
        <v>0</v>
      </c>
      <c r="AT45" s="53" t="e">
        <f t="shared" si="60"/>
        <v>#NUM!</v>
      </c>
      <c r="AU45" s="53" t="str">
        <f t="shared" si="61"/>
        <v>nei</v>
      </c>
      <c r="AV45" s="53">
        <f t="shared" si="62"/>
        <v>0</v>
      </c>
      <c r="AW45" s="111">
        <f t="shared" si="63"/>
        <v>4</v>
      </c>
    </row>
    <row r="46" spans="2:49" ht="12.75">
      <c r="B46" s="27">
        <v>38</v>
      </c>
      <c r="C46" s="22" t="s">
        <v>34</v>
      </c>
      <c r="D46" s="66"/>
      <c r="E46" s="57">
        <v>0</v>
      </c>
      <c r="F46" s="80"/>
      <c r="G46" s="57"/>
      <c r="H46" s="66"/>
      <c r="I46" s="57">
        <v>2</v>
      </c>
      <c r="J46" s="66"/>
      <c r="K46" s="57"/>
      <c r="L46" s="66"/>
      <c r="M46" s="57"/>
      <c r="N46" s="57"/>
      <c r="O46" s="57"/>
      <c r="P46" s="66"/>
      <c r="Q46" s="80"/>
      <c r="R46" s="57">
        <f t="shared" si="32"/>
        <v>2</v>
      </c>
      <c r="S46" s="53">
        <f t="shared" si="33"/>
        <v>2</v>
      </c>
      <c r="T46" s="53" t="str">
        <f t="shared" si="34"/>
        <v>ja</v>
      </c>
      <c r="U46" s="53">
        <f t="shared" si="35"/>
        <v>2</v>
      </c>
      <c r="V46" s="53">
        <f t="shared" si="36"/>
        <v>0</v>
      </c>
      <c r="W46" s="53" t="str">
        <f t="shared" si="37"/>
        <v>ja</v>
      </c>
      <c r="X46" s="53">
        <f t="shared" si="38"/>
        <v>0</v>
      </c>
      <c r="Y46" s="53" t="e">
        <f t="shared" si="39"/>
        <v>#NUM!</v>
      </c>
      <c r="Z46" s="53" t="str">
        <f t="shared" si="40"/>
        <v>nei</v>
      </c>
      <c r="AA46" s="53">
        <f t="shared" si="41"/>
        <v>0</v>
      </c>
      <c r="AB46" s="53" t="e">
        <f t="shared" si="42"/>
        <v>#NUM!</v>
      </c>
      <c r="AC46" s="53" t="str">
        <f t="shared" si="43"/>
        <v>nei</v>
      </c>
      <c r="AD46" s="53">
        <f t="shared" si="44"/>
        <v>0</v>
      </c>
      <c r="AE46" s="53" t="e">
        <f t="shared" si="45"/>
        <v>#NUM!</v>
      </c>
      <c r="AF46" s="53" t="str">
        <f t="shared" si="46"/>
        <v>nei</v>
      </c>
      <c r="AG46" s="53">
        <f t="shared" si="47"/>
        <v>0</v>
      </c>
      <c r="AH46" s="53" t="e">
        <f t="shared" si="48"/>
        <v>#NUM!</v>
      </c>
      <c r="AI46" s="53" t="str">
        <f t="shared" si="49"/>
        <v>nei</v>
      </c>
      <c r="AJ46" s="53">
        <f t="shared" si="50"/>
        <v>0</v>
      </c>
      <c r="AK46" s="53" t="e">
        <f t="shared" si="51"/>
        <v>#NUM!</v>
      </c>
      <c r="AL46" s="53" t="str">
        <f t="shared" si="52"/>
        <v>nei</v>
      </c>
      <c r="AM46" s="53">
        <f t="shared" si="53"/>
        <v>0</v>
      </c>
      <c r="AN46" s="53" t="e">
        <f t="shared" si="54"/>
        <v>#NUM!</v>
      </c>
      <c r="AO46" s="53" t="str">
        <f t="shared" si="55"/>
        <v>nei</v>
      </c>
      <c r="AP46" s="53">
        <f t="shared" si="56"/>
        <v>0</v>
      </c>
      <c r="AQ46" s="53" t="e">
        <f t="shared" si="57"/>
        <v>#NUM!</v>
      </c>
      <c r="AR46" s="53" t="str">
        <f t="shared" si="58"/>
        <v>nei</v>
      </c>
      <c r="AS46" s="53">
        <f t="shared" si="59"/>
        <v>0</v>
      </c>
      <c r="AT46" s="53" t="e">
        <f t="shared" si="60"/>
        <v>#NUM!</v>
      </c>
      <c r="AU46" s="53" t="str">
        <f t="shared" si="61"/>
        <v>nei</v>
      </c>
      <c r="AV46" s="53">
        <f t="shared" si="62"/>
        <v>0</v>
      </c>
      <c r="AW46" s="111">
        <f t="shared" si="63"/>
        <v>2</v>
      </c>
    </row>
    <row r="47" spans="2:49" ht="12.75">
      <c r="B47" s="27">
        <v>39</v>
      </c>
      <c r="C47" s="22" t="s">
        <v>190</v>
      </c>
      <c r="D47" s="66"/>
      <c r="E47" s="57"/>
      <c r="F47" s="80"/>
      <c r="G47" s="57"/>
      <c r="H47" s="66"/>
      <c r="I47" s="57"/>
      <c r="J47" s="66"/>
      <c r="K47" s="57">
        <v>2</v>
      </c>
      <c r="L47" s="66"/>
      <c r="M47" s="57"/>
      <c r="N47" s="57">
        <v>0</v>
      </c>
      <c r="O47" s="57">
        <v>0</v>
      </c>
      <c r="P47" s="66"/>
      <c r="Q47" s="80"/>
      <c r="R47" s="57">
        <f t="shared" si="32"/>
        <v>3</v>
      </c>
      <c r="S47" s="53">
        <f t="shared" si="33"/>
        <v>2</v>
      </c>
      <c r="T47" s="53" t="str">
        <f t="shared" si="34"/>
        <v>ja</v>
      </c>
      <c r="U47" s="53">
        <f t="shared" si="35"/>
        <v>2</v>
      </c>
      <c r="V47" s="53">
        <f t="shared" si="36"/>
        <v>0</v>
      </c>
      <c r="W47" s="53" t="str">
        <f t="shared" si="37"/>
        <v>ja</v>
      </c>
      <c r="X47" s="53">
        <f t="shared" si="38"/>
        <v>0</v>
      </c>
      <c r="Y47" s="53">
        <f t="shared" si="39"/>
        <v>0</v>
      </c>
      <c r="Z47" s="53" t="str">
        <f t="shared" si="40"/>
        <v>ja</v>
      </c>
      <c r="AA47" s="53">
        <f t="shared" si="41"/>
        <v>0</v>
      </c>
      <c r="AB47" s="53" t="e">
        <f t="shared" si="42"/>
        <v>#NUM!</v>
      </c>
      <c r="AC47" s="53" t="str">
        <f t="shared" si="43"/>
        <v>nei</v>
      </c>
      <c r="AD47" s="53">
        <f t="shared" si="44"/>
        <v>0</v>
      </c>
      <c r="AE47" s="53" t="e">
        <f t="shared" si="45"/>
        <v>#NUM!</v>
      </c>
      <c r="AF47" s="53" t="str">
        <f t="shared" si="46"/>
        <v>nei</v>
      </c>
      <c r="AG47" s="53">
        <f t="shared" si="47"/>
        <v>0</v>
      </c>
      <c r="AH47" s="53" t="e">
        <f t="shared" si="48"/>
        <v>#NUM!</v>
      </c>
      <c r="AI47" s="53" t="str">
        <f t="shared" si="49"/>
        <v>nei</v>
      </c>
      <c r="AJ47" s="53">
        <f t="shared" si="50"/>
        <v>0</v>
      </c>
      <c r="AK47" s="53" t="e">
        <f t="shared" si="51"/>
        <v>#NUM!</v>
      </c>
      <c r="AL47" s="53" t="str">
        <f t="shared" si="52"/>
        <v>nei</v>
      </c>
      <c r="AM47" s="53">
        <f t="shared" si="53"/>
        <v>0</v>
      </c>
      <c r="AN47" s="53" t="e">
        <f t="shared" si="54"/>
        <v>#NUM!</v>
      </c>
      <c r="AO47" s="53" t="str">
        <f t="shared" si="55"/>
        <v>nei</v>
      </c>
      <c r="AP47" s="53">
        <f t="shared" si="56"/>
        <v>0</v>
      </c>
      <c r="AQ47" s="53" t="e">
        <f t="shared" si="57"/>
        <v>#NUM!</v>
      </c>
      <c r="AR47" s="53" t="str">
        <f t="shared" si="58"/>
        <v>nei</v>
      </c>
      <c r="AS47" s="53">
        <f t="shared" si="59"/>
        <v>0</v>
      </c>
      <c r="AT47" s="53" t="e">
        <f t="shared" si="60"/>
        <v>#NUM!</v>
      </c>
      <c r="AU47" s="53" t="str">
        <f t="shared" si="61"/>
        <v>nei</v>
      </c>
      <c r="AV47" s="53">
        <f t="shared" si="62"/>
        <v>0</v>
      </c>
      <c r="AW47" s="111">
        <f t="shared" si="63"/>
        <v>2</v>
      </c>
    </row>
    <row r="48" spans="2:49" ht="12.75">
      <c r="B48" s="27">
        <v>40</v>
      </c>
      <c r="C48" s="22" t="s">
        <v>126</v>
      </c>
      <c r="D48" s="66"/>
      <c r="E48" s="57"/>
      <c r="F48" s="80"/>
      <c r="G48" s="57">
        <v>1</v>
      </c>
      <c r="H48" s="66"/>
      <c r="I48" s="57"/>
      <c r="J48" s="66"/>
      <c r="K48" s="57"/>
      <c r="L48" s="66"/>
      <c r="M48" s="57"/>
      <c r="N48" s="57"/>
      <c r="O48" s="57"/>
      <c r="P48" s="66"/>
      <c r="Q48" s="80"/>
      <c r="R48" s="57">
        <f t="shared" si="32"/>
        <v>1</v>
      </c>
      <c r="S48" s="53">
        <f t="shared" si="33"/>
        <v>1</v>
      </c>
      <c r="T48" s="53" t="str">
        <f t="shared" si="34"/>
        <v>ja</v>
      </c>
      <c r="U48" s="53">
        <f t="shared" si="35"/>
        <v>1</v>
      </c>
      <c r="V48" s="53" t="e">
        <f t="shared" si="36"/>
        <v>#NUM!</v>
      </c>
      <c r="W48" s="53" t="str">
        <f t="shared" si="37"/>
        <v>nei</v>
      </c>
      <c r="X48" s="53">
        <f t="shared" si="38"/>
        <v>0</v>
      </c>
      <c r="Y48" s="53" t="e">
        <f t="shared" si="39"/>
        <v>#NUM!</v>
      </c>
      <c r="Z48" s="53" t="str">
        <f t="shared" si="40"/>
        <v>nei</v>
      </c>
      <c r="AA48" s="53">
        <f t="shared" si="41"/>
        <v>0</v>
      </c>
      <c r="AB48" s="53" t="e">
        <f t="shared" si="42"/>
        <v>#NUM!</v>
      </c>
      <c r="AC48" s="53" t="str">
        <f t="shared" si="43"/>
        <v>nei</v>
      </c>
      <c r="AD48" s="53">
        <f t="shared" si="44"/>
        <v>0</v>
      </c>
      <c r="AE48" s="53" t="e">
        <f t="shared" si="45"/>
        <v>#NUM!</v>
      </c>
      <c r="AF48" s="53" t="str">
        <f t="shared" si="46"/>
        <v>nei</v>
      </c>
      <c r="AG48" s="53">
        <f t="shared" si="47"/>
        <v>0</v>
      </c>
      <c r="AH48" s="53" t="e">
        <f t="shared" si="48"/>
        <v>#NUM!</v>
      </c>
      <c r="AI48" s="53" t="str">
        <f t="shared" si="49"/>
        <v>nei</v>
      </c>
      <c r="AJ48" s="53">
        <f t="shared" si="50"/>
        <v>0</v>
      </c>
      <c r="AK48" s="53" t="e">
        <f t="shared" si="51"/>
        <v>#NUM!</v>
      </c>
      <c r="AL48" s="53" t="str">
        <f t="shared" si="52"/>
        <v>nei</v>
      </c>
      <c r="AM48" s="53">
        <f t="shared" si="53"/>
        <v>0</v>
      </c>
      <c r="AN48" s="53" t="e">
        <f t="shared" si="54"/>
        <v>#NUM!</v>
      </c>
      <c r="AO48" s="53" t="str">
        <f t="shared" si="55"/>
        <v>nei</v>
      </c>
      <c r="AP48" s="53">
        <f t="shared" si="56"/>
        <v>0</v>
      </c>
      <c r="AQ48" s="53" t="e">
        <f t="shared" si="57"/>
        <v>#NUM!</v>
      </c>
      <c r="AR48" s="53" t="str">
        <f t="shared" si="58"/>
        <v>nei</v>
      </c>
      <c r="AS48" s="53">
        <f t="shared" si="59"/>
        <v>0</v>
      </c>
      <c r="AT48" s="53" t="e">
        <f t="shared" si="60"/>
        <v>#NUM!</v>
      </c>
      <c r="AU48" s="53" t="str">
        <f t="shared" si="61"/>
        <v>nei</v>
      </c>
      <c r="AV48" s="53">
        <f t="shared" si="62"/>
        <v>0</v>
      </c>
      <c r="AW48" s="111">
        <f t="shared" si="63"/>
        <v>1</v>
      </c>
    </row>
    <row r="49" spans="2:49" ht="12.75">
      <c r="B49" s="27">
        <v>41</v>
      </c>
      <c r="C49" s="22" t="s">
        <v>226</v>
      </c>
      <c r="D49" s="66"/>
      <c r="E49" s="57"/>
      <c r="F49" s="80"/>
      <c r="G49" s="57"/>
      <c r="H49" s="66"/>
      <c r="I49" s="57"/>
      <c r="J49" s="66"/>
      <c r="K49" s="57"/>
      <c r="L49" s="66"/>
      <c r="M49" s="57"/>
      <c r="N49" s="57"/>
      <c r="O49" s="57"/>
      <c r="P49" s="66">
        <v>0</v>
      </c>
      <c r="Q49" s="80">
        <v>1</v>
      </c>
      <c r="R49" s="57">
        <f t="shared" si="32"/>
        <v>2</v>
      </c>
      <c r="S49" s="53">
        <f t="shared" si="33"/>
        <v>1</v>
      </c>
      <c r="T49" s="53" t="str">
        <f t="shared" si="34"/>
        <v>ja</v>
      </c>
      <c r="U49" s="53">
        <f t="shared" si="35"/>
        <v>1</v>
      </c>
      <c r="V49" s="53">
        <f t="shared" si="36"/>
        <v>0</v>
      </c>
      <c r="W49" s="53" t="str">
        <f t="shared" si="37"/>
        <v>ja</v>
      </c>
      <c r="X49" s="53">
        <f t="shared" si="38"/>
        <v>0</v>
      </c>
      <c r="Y49" s="53" t="e">
        <f t="shared" si="39"/>
        <v>#NUM!</v>
      </c>
      <c r="Z49" s="53" t="str">
        <f t="shared" si="40"/>
        <v>nei</v>
      </c>
      <c r="AA49" s="53">
        <f t="shared" si="41"/>
        <v>0</v>
      </c>
      <c r="AB49" s="53" t="e">
        <f t="shared" si="42"/>
        <v>#NUM!</v>
      </c>
      <c r="AC49" s="53" t="str">
        <f t="shared" si="43"/>
        <v>nei</v>
      </c>
      <c r="AD49" s="53">
        <f t="shared" si="44"/>
        <v>0</v>
      </c>
      <c r="AE49" s="53" t="e">
        <f t="shared" si="45"/>
        <v>#NUM!</v>
      </c>
      <c r="AF49" s="53" t="str">
        <f t="shared" si="46"/>
        <v>nei</v>
      </c>
      <c r="AG49" s="53">
        <f t="shared" si="47"/>
        <v>0</v>
      </c>
      <c r="AH49" s="53" t="e">
        <f t="shared" si="48"/>
        <v>#NUM!</v>
      </c>
      <c r="AI49" s="53" t="str">
        <f t="shared" si="49"/>
        <v>nei</v>
      </c>
      <c r="AJ49" s="53">
        <f t="shared" si="50"/>
        <v>0</v>
      </c>
      <c r="AK49" s="53" t="e">
        <f t="shared" si="51"/>
        <v>#NUM!</v>
      </c>
      <c r="AL49" s="53" t="str">
        <f t="shared" si="52"/>
        <v>nei</v>
      </c>
      <c r="AM49" s="53">
        <f t="shared" si="53"/>
        <v>0</v>
      </c>
      <c r="AN49" s="53" t="e">
        <f t="shared" si="54"/>
        <v>#NUM!</v>
      </c>
      <c r="AO49" s="53" t="str">
        <f t="shared" si="55"/>
        <v>nei</v>
      </c>
      <c r="AP49" s="53">
        <f t="shared" si="56"/>
        <v>0</v>
      </c>
      <c r="AQ49" s="53" t="e">
        <f t="shared" si="57"/>
        <v>#NUM!</v>
      </c>
      <c r="AR49" s="53" t="str">
        <f t="shared" si="58"/>
        <v>nei</v>
      </c>
      <c r="AS49" s="53">
        <f t="shared" si="59"/>
        <v>0</v>
      </c>
      <c r="AT49" s="53" t="e">
        <f t="shared" si="60"/>
        <v>#NUM!</v>
      </c>
      <c r="AU49" s="53" t="str">
        <f t="shared" si="61"/>
        <v>nei</v>
      </c>
      <c r="AV49" s="53">
        <f t="shared" si="62"/>
        <v>0</v>
      </c>
      <c r="AW49" s="111">
        <f t="shared" si="63"/>
        <v>1</v>
      </c>
    </row>
    <row r="50" spans="2:49" ht="12.75">
      <c r="B50" s="27">
        <v>42</v>
      </c>
      <c r="C50" s="22" t="s">
        <v>238</v>
      </c>
      <c r="D50" s="66"/>
      <c r="E50" s="57"/>
      <c r="F50" s="80"/>
      <c r="G50" s="57"/>
      <c r="H50" s="66"/>
      <c r="I50" s="57"/>
      <c r="J50" s="66"/>
      <c r="K50" s="57"/>
      <c r="L50" s="66"/>
      <c r="M50" s="57"/>
      <c r="N50" s="57"/>
      <c r="O50" s="57"/>
      <c r="P50" s="66"/>
      <c r="Q50" s="80">
        <v>1</v>
      </c>
      <c r="R50" s="57">
        <f t="shared" si="32"/>
        <v>1</v>
      </c>
      <c r="S50" s="53">
        <f t="shared" si="33"/>
        <v>1</v>
      </c>
      <c r="T50" s="53" t="str">
        <f t="shared" si="34"/>
        <v>ja</v>
      </c>
      <c r="U50" s="53">
        <f t="shared" si="35"/>
        <v>1</v>
      </c>
      <c r="V50" s="53" t="e">
        <f t="shared" si="36"/>
        <v>#NUM!</v>
      </c>
      <c r="W50" s="53" t="str">
        <f t="shared" si="37"/>
        <v>nei</v>
      </c>
      <c r="X50" s="53">
        <f t="shared" si="38"/>
        <v>0</v>
      </c>
      <c r="Y50" s="53" t="e">
        <f t="shared" si="39"/>
        <v>#NUM!</v>
      </c>
      <c r="Z50" s="53" t="str">
        <f t="shared" si="40"/>
        <v>nei</v>
      </c>
      <c r="AA50" s="53">
        <f t="shared" si="41"/>
        <v>0</v>
      </c>
      <c r="AB50" s="53" t="e">
        <f t="shared" si="42"/>
        <v>#NUM!</v>
      </c>
      <c r="AC50" s="53" t="str">
        <f t="shared" si="43"/>
        <v>nei</v>
      </c>
      <c r="AD50" s="53">
        <f t="shared" si="44"/>
        <v>0</v>
      </c>
      <c r="AE50" s="53" t="e">
        <f t="shared" si="45"/>
        <v>#NUM!</v>
      </c>
      <c r="AF50" s="53" t="str">
        <f t="shared" si="46"/>
        <v>nei</v>
      </c>
      <c r="AG50" s="53">
        <f t="shared" si="47"/>
        <v>0</v>
      </c>
      <c r="AH50" s="53" t="e">
        <f t="shared" si="48"/>
        <v>#NUM!</v>
      </c>
      <c r="AI50" s="53" t="str">
        <f t="shared" si="49"/>
        <v>nei</v>
      </c>
      <c r="AJ50" s="53">
        <f t="shared" si="50"/>
        <v>0</v>
      </c>
      <c r="AK50" s="53" t="e">
        <f t="shared" si="51"/>
        <v>#NUM!</v>
      </c>
      <c r="AL50" s="53" t="str">
        <f t="shared" si="52"/>
        <v>nei</v>
      </c>
      <c r="AM50" s="53">
        <f t="shared" si="53"/>
        <v>0</v>
      </c>
      <c r="AN50" s="53" t="e">
        <f t="shared" si="54"/>
        <v>#NUM!</v>
      </c>
      <c r="AO50" s="53" t="str">
        <f t="shared" si="55"/>
        <v>nei</v>
      </c>
      <c r="AP50" s="53">
        <f t="shared" si="56"/>
        <v>0</v>
      </c>
      <c r="AQ50" s="53" t="e">
        <f t="shared" si="57"/>
        <v>#NUM!</v>
      </c>
      <c r="AR50" s="53" t="str">
        <f t="shared" si="58"/>
        <v>nei</v>
      </c>
      <c r="AS50" s="53">
        <f t="shared" si="59"/>
        <v>0</v>
      </c>
      <c r="AT50" s="53" t="e">
        <f t="shared" si="60"/>
        <v>#NUM!</v>
      </c>
      <c r="AU50" s="53" t="str">
        <f t="shared" si="61"/>
        <v>nei</v>
      </c>
      <c r="AV50" s="53">
        <f t="shared" si="62"/>
        <v>0</v>
      </c>
      <c r="AW50" s="111">
        <f t="shared" si="63"/>
        <v>1</v>
      </c>
    </row>
    <row r="51" spans="2:49" ht="12.75">
      <c r="B51" s="27">
        <v>43</v>
      </c>
      <c r="C51" s="22" t="s">
        <v>6</v>
      </c>
      <c r="D51" s="66">
        <v>0</v>
      </c>
      <c r="E51" s="57"/>
      <c r="F51" s="80"/>
      <c r="G51" s="57"/>
      <c r="H51" s="66"/>
      <c r="I51" s="57"/>
      <c r="J51" s="66"/>
      <c r="K51" s="57"/>
      <c r="L51" s="66"/>
      <c r="M51" s="57"/>
      <c r="N51" s="57"/>
      <c r="O51" s="57"/>
      <c r="P51" s="66"/>
      <c r="Q51" s="80"/>
      <c r="R51" s="57">
        <f t="shared" si="32"/>
        <v>1</v>
      </c>
      <c r="S51" s="53">
        <f t="shared" si="33"/>
        <v>0</v>
      </c>
      <c r="T51" s="53" t="str">
        <f t="shared" si="34"/>
        <v>ja</v>
      </c>
      <c r="U51" s="53">
        <f t="shared" si="35"/>
        <v>0</v>
      </c>
      <c r="V51" s="53" t="e">
        <f t="shared" si="36"/>
        <v>#NUM!</v>
      </c>
      <c r="W51" s="53" t="str">
        <f t="shared" si="37"/>
        <v>nei</v>
      </c>
      <c r="X51" s="53">
        <f t="shared" si="38"/>
        <v>0</v>
      </c>
      <c r="Y51" s="53" t="e">
        <f t="shared" si="39"/>
        <v>#NUM!</v>
      </c>
      <c r="Z51" s="53" t="str">
        <f t="shared" si="40"/>
        <v>nei</v>
      </c>
      <c r="AA51" s="53">
        <f t="shared" si="41"/>
        <v>0</v>
      </c>
      <c r="AB51" s="53" t="e">
        <f t="shared" si="42"/>
        <v>#NUM!</v>
      </c>
      <c r="AC51" s="53" t="str">
        <f t="shared" si="43"/>
        <v>nei</v>
      </c>
      <c r="AD51" s="53">
        <f t="shared" si="44"/>
        <v>0</v>
      </c>
      <c r="AE51" s="53" t="e">
        <f t="shared" si="45"/>
        <v>#NUM!</v>
      </c>
      <c r="AF51" s="53" t="str">
        <f t="shared" si="46"/>
        <v>nei</v>
      </c>
      <c r="AG51" s="53">
        <f t="shared" si="47"/>
        <v>0</v>
      </c>
      <c r="AH51" s="53" t="e">
        <f t="shared" si="48"/>
        <v>#NUM!</v>
      </c>
      <c r="AI51" s="53" t="str">
        <f t="shared" si="49"/>
        <v>nei</v>
      </c>
      <c r="AJ51" s="53">
        <f t="shared" si="50"/>
        <v>0</v>
      </c>
      <c r="AK51" s="53" t="e">
        <f t="shared" si="51"/>
        <v>#NUM!</v>
      </c>
      <c r="AL51" s="53" t="str">
        <f t="shared" si="52"/>
        <v>nei</v>
      </c>
      <c r="AM51" s="53">
        <f t="shared" si="53"/>
        <v>0</v>
      </c>
      <c r="AN51" s="53" t="e">
        <f t="shared" si="54"/>
        <v>#NUM!</v>
      </c>
      <c r="AO51" s="53" t="str">
        <f t="shared" si="55"/>
        <v>nei</v>
      </c>
      <c r="AP51" s="53">
        <f t="shared" si="56"/>
        <v>0</v>
      </c>
      <c r="AQ51" s="53" t="e">
        <f t="shared" si="57"/>
        <v>#NUM!</v>
      </c>
      <c r="AR51" s="53" t="str">
        <f t="shared" si="58"/>
        <v>nei</v>
      </c>
      <c r="AS51" s="53">
        <f t="shared" si="59"/>
        <v>0</v>
      </c>
      <c r="AT51" s="53" t="e">
        <f t="shared" si="60"/>
        <v>#NUM!</v>
      </c>
      <c r="AU51" s="53" t="str">
        <f t="shared" si="61"/>
        <v>nei</v>
      </c>
      <c r="AV51" s="53">
        <f t="shared" si="62"/>
        <v>0</v>
      </c>
      <c r="AW51" s="111">
        <f t="shared" si="63"/>
        <v>0</v>
      </c>
    </row>
    <row r="52" spans="2:49" ht="12.75">
      <c r="B52" s="27">
        <v>44</v>
      </c>
      <c r="C52" s="22" t="s">
        <v>92</v>
      </c>
      <c r="D52" s="66"/>
      <c r="E52" s="57">
        <v>0</v>
      </c>
      <c r="F52" s="80"/>
      <c r="G52" s="57"/>
      <c r="H52" s="66"/>
      <c r="I52" s="57"/>
      <c r="J52" s="66"/>
      <c r="K52" s="57"/>
      <c r="L52" s="66"/>
      <c r="M52" s="57"/>
      <c r="N52" s="57"/>
      <c r="O52" s="57"/>
      <c r="P52" s="66"/>
      <c r="Q52" s="80"/>
      <c r="R52" s="57">
        <f t="shared" si="32"/>
        <v>1</v>
      </c>
      <c r="S52" s="53">
        <f t="shared" si="33"/>
        <v>0</v>
      </c>
      <c r="T52" s="53" t="str">
        <f t="shared" si="34"/>
        <v>ja</v>
      </c>
      <c r="U52" s="53">
        <f t="shared" si="35"/>
        <v>0</v>
      </c>
      <c r="V52" s="53" t="e">
        <f t="shared" si="36"/>
        <v>#NUM!</v>
      </c>
      <c r="W52" s="53" t="str">
        <f t="shared" si="37"/>
        <v>nei</v>
      </c>
      <c r="X52" s="53">
        <f t="shared" si="38"/>
        <v>0</v>
      </c>
      <c r="Y52" s="53" t="e">
        <f t="shared" si="39"/>
        <v>#NUM!</v>
      </c>
      <c r="Z52" s="53" t="str">
        <f t="shared" si="40"/>
        <v>nei</v>
      </c>
      <c r="AA52" s="53">
        <f t="shared" si="41"/>
        <v>0</v>
      </c>
      <c r="AB52" s="53" t="e">
        <f t="shared" si="42"/>
        <v>#NUM!</v>
      </c>
      <c r="AC52" s="53" t="str">
        <f t="shared" si="43"/>
        <v>nei</v>
      </c>
      <c r="AD52" s="53">
        <f t="shared" si="44"/>
        <v>0</v>
      </c>
      <c r="AE52" s="53" t="e">
        <f t="shared" si="45"/>
        <v>#NUM!</v>
      </c>
      <c r="AF52" s="53" t="str">
        <f t="shared" si="46"/>
        <v>nei</v>
      </c>
      <c r="AG52" s="53">
        <f t="shared" si="47"/>
        <v>0</v>
      </c>
      <c r="AH52" s="53" t="e">
        <f t="shared" si="48"/>
        <v>#NUM!</v>
      </c>
      <c r="AI52" s="53" t="str">
        <f t="shared" si="49"/>
        <v>nei</v>
      </c>
      <c r="AJ52" s="53">
        <f t="shared" si="50"/>
        <v>0</v>
      </c>
      <c r="AK52" s="53" t="e">
        <f t="shared" si="51"/>
        <v>#NUM!</v>
      </c>
      <c r="AL52" s="53" t="str">
        <f t="shared" si="52"/>
        <v>nei</v>
      </c>
      <c r="AM52" s="53">
        <f t="shared" si="53"/>
        <v>0</v>
      </c>
      <c r="AN52" s="53" t="e">
        <f t="shared" si="54"/>
        <v>#NUM!</v>
      </c>
      <c r="AO52" s="53" t="str">
        <f t="shared" si="55"/>
        <v>nei</v>
      </c>
      <c r="AP52" s="53">
        <f t="shared" si="56"/>
        <v>0</v>
      </c>
      <c r="AQ52" s="53" t="e">
        <f t="shared" si="57"/>
        <v>#NUM!</v>
      </c>
      <c r="AR52" s="53" t="str">
        <f t="shared" si="58"/>
        <v>nei</v>
      </c>
      <c r="AS52" s="53">
        <f t="shared" si="59"/>
        <v>0</v>
      </c>
      <c r="AT52" s="53" t="e">
        <f t="shared" si="60"/>
        <v>#NUM!</v>
      </c>
      <c r="AU52" s="53" t="str">
        <f t="shared" si="61"/>
        <v>nei</v>
      </c>
      <c r="AV52" s="53">
        <f t="shared" si="62"/>
        <v>0</v>
      </c>
      <c r="AW52" s="111">
        <f t="shared" si="63"/>
        <v>0</v>
      </c>
    </row>
    <row r="53" spans="2:49" ht="12.75">
      <c r="B53" s="27">
        <v>45</v>
      </c>
      <c r="C53" s="22" t="s">
        <v>39</v>
      </c>
      <c r="D53" s="66"/>
      <c r="E53" s="57"/>
      <c r="F53" s="80">
        <v>0</v>
      </c>
      <c r="G53" s="57"/>
      <c r="H53" s="66">
        <v>0</v>
      </c>
      <c r="I53" s="57"/>
      <c r="J53" s="66"/>
      <c r="K53" s="57"/>
      <c r="L53" s="66"/>
      <c r="M53" s="57"/>
      <c r="N53" s="57"/>
      <c r="O53" s="57"/>
      <c r="P53" s="66"/>
      <c r="Q53" s="80"/>
      <c r="R53" s="57">
        <f t="shared" si="32"/>
        <v>2</v>
      </c>
      <c r="S53" s="53">
        <f t="shared" si="33"/>
        <v>0</v>
      </c>
      <c r="T53" s="53" t="str">
        <f t="shared" si="34"/>
        <v>ja</v>
      </c>
      <c r="U53" s="53">
        <f t="shared" si="35"/>
        <v>0</v>
      </c>
      <c r="V53" s="53">
        <f t="shared" si="36"/>
        <v>0</v>
      </c>
      <c r="W53" s="53" t="str">
        <f t="shared" si="37"/>
        <v>ja</v>
      </c>
      <c r="X53" s="53">
        <f t="shared" si="38"/>
        <v>0</v>
      </c>
      <c r="Y53" s="53" t="e">
        <f t="shared" si="39"/>
        <v>#NUM!</v>
      </c>
      <c r="Z53" s="53" t="str">
        <f t="shared" si="40"/>
        <v>nei</v>
      </c>
      <c r="AA53" s="53">
        <f t="shared" si="41"/>
        <v>0</v>
      </c>
      <c r="AB53" s="53" t="e">
        <f t="shared" si="42"/>
        <v>#NUM!</v>
      </c>
      <c r="AC53" s="53" t="str">
        <f t="shared" si="43"/>
        <v>nei</v>
      </c>
      <c r="AD53" s="53">
        <f t="shared" si="44"/>
        <v>0</v>
      </c>
      <c r="AE53" s="53" t="e">
        <f t="shared" si="45"/>
        <v>#NUM!</v>
      </c>
      <c r="AF53" s="53" t="str">
        <f t="shared" si="46"/>
        <v>nei</v>
      </c>
      <c r="AG53" s="53">
        <f t="shared" si="47"/>
        <v>0</v>
      </c>
      <c r="AH53" s="53" t="e">
        <f t="shared" si="48"/>
        <v>#NUM!</v>
      </c>
      <c r="AI53" s="53" t="str">
        <f t="shared" si="49"/>
        <v>nei</v>
      </c>
      <c r="AJ53" s="53">
        <f t="shared" si="50"/>
        <v>0</v>
      </c>
      <c r="AK53" s="53" t="e">
        <f t="shared" si="51"/>
        <v>#NUM!</v>
      </c>
      <c r="AL53" s="53" t="str">
        <f t="shared" si="52"/>
        <v>nei</v>
      </c>
      <c r="AM53" s="53">
        <f t="shared" si="53"/>
        <v>0</v>
      </c>
      <c r="AN53" s="53" t="e">
        <f t="shared" si="54"/>
        <v>#NUM!</v>
      </c>
      <c r="AO53" s="53" t="str">
        <f t="shared" si="55"/>
        <v>nei</v>
      </c>
      <c r="AP53" s="53">
        <f t="shared" si="56"/>
        <v>0</v>
      </c>
      <c r="AQ53" s="53" t="e">
        <f t="shared" si="57"/>
        <v>#NUM!</v>
      </c>
      <c r="AR53" s="53" t="str">
        <f t="shared" si="58"/>
        <v>nei</v>
      </c>
      <c r="AS53" s="53">
        <f t="shared" si="59"/>
        <v>0</v>
      </c>
      <c r="AT53" s="53" t="e">
        <f t="shared" si="60"/>
        <v>#NUM!</v>
      </c>
      <c r="AU53" s="53" t="str">
        <f t="shared" si="61"/>
        <v>nei</v>
      </c>
      <c r="AV53" s="53">
        <f t="shared" si="62"/>
        <v>0</v>
      </c>
      <c r="AW53" s="111">
        <f t="shared" si="63"/>
        <v>0</v>
      </c>
    </row>
    <row r="54" spans="2:49" ht="12.75">
      <c r="B54" s="27">
        <v>46</v>
      </c>
      <c r="C54" s="22" t="s">
        <v>129</v>
      </c>
      <c r="D54" s="66"/>
      <c r="E54" s="57"/>
      <c r="F54" s="80"/>
      <c r="G54" s="57">
        <v>0</v>
      </c>
      <c r="H54" s="66"/>
      <c r="I54" s="57"/>
      <c r="J54" s="66"/>
      <c r="K54" s="57"/>
      <c r="L54" s="66"/>
      <c r="M54" s="57"/>
      <c r="N54" s="57"/>
      <c r="O54" s="57"/>
      <c r="P54" s="66"/>
      <c r="Q54" s="80"/>
      <c r="R54" s="57">
        <f t="shared" si="32"/>
        <v>1</v>
      </c>
      <c r="S54" s="53">
        <f t="shared" si="33"/>
        <v>0</v>
      </c>
      <c r="T54" s="53" t="str">
        <f t="shared" si="34"/>
        <v>ja</v>
      </c>
      <c r="U54" s="53">
        <f t="shared" si="35"/>
        <v>0</v>
      </c>
      <c r="V54" s="53" t="e">
        <f t="shared" si="36"/>
        <v>#NUM!</v>
      </c>
      <c r="W54" s="53" t="str">
        <f t="shared" si="37"/>
        <v>nei</v>
      </c>
      <c r="X54" s="53">
        <f t="shared" si="38"/>
        <v>0</v>
      </c>
      <c r="Y54" s="53" t="e">
        <f t="shared" si="39"/>
        <v>#NUM!</v>
      </c>
      <c r="Z54" s="53" t="str">
        <f t="shared" si="40"/>
        <v>nei</v>
      </c>
      <c r="AA54" s="53">
        <f t="shared" si="41"/>
        <v>0</v>
      </c>
      <c r="AB54" s="53" t="e">
        <f t="shared" si="42"/>
        <v>#NUM!</v>
      </c>
      <c r="AC54" s="53" t="str">
        <f t="shared" si="43"/>
        <v>nei</v>
      </c>
      <c r="AD54" s="53">
        <f t="shared" si="44"/>
        <v>0</v>
      </c>
      <c r="AE54" s="53" t="e">
        <f t="shared" si="45"/>
        <v>#NUM!</v>
      </c>
      <c r="AF54" s="53" t="str">
        <f t="shared" si="46"/>
        <v>nei</v>
      </c>
      <c r="AG54" s="53">
        <f t="shared" si="47"/>
        <v>0</v>
      </c>
      <c r="AH54" s="53" t="e">
        <f t="shared" si="48"/>
        <v>#NUM!</v>
      </c>
      <c r="AI54" s="53" t="str">
        <f t="shared" si="49"/>
        <v>nei</v>
      </c>
      <c r="AJ54" s="53">
        <f t="shared" si="50"/>
        <v>0</v>
      </c>
      <c r="AK54" s="53" t="e">
        <f t="shared" si="51"/>
        <v>#NUM!</v>
      </c>
      <c r="AL54" s="53" t="str">
        <f t="shared" si="52"/>
        <v>nei</v>
      </c>
      <c r="AM54" s="53">
        <f t="shared" si="53"/>
        <v>0</v>
      </c>
      <c r="AN54" s="53" t="e">
        <f t="shared" si="54"/>
        <v>#NUM!</v>
      </c>
      <c r="AO54" s="53" t="str">
        <f t="shared" si="55"/>
        <v>nei</v>
      </c>
      <c r="AP54" s="53">
        <f t="shared" si="56"/>
        <v>0</v>
      </c>
      <c r="AQ54" s="53" t="e">
        <f t="shared" si="57"/>
        <v>#NUM!</v>
      </c>
      <c r="AR54" s="53" t="str">
        <f t="shared" si="58"/>
        <v>nei</v>
      </c>
      <c r="AS54" s="53">
        <f t="shared" si="59"/>
        <v>0</v>
      </c>
      <c r="AT54" s="53" t="e">
        <f t="shared" si="60"/>
        <v>#NUM!</v>
      </c>
      <c r="AU54" s="53" t="str">
        <f t="shared" si="61"/>
        <v>nei</v>
      </c>
      <c r="AV54" s="53">
        <f t="shared" si="62"/>
        <v>0</v>
      </c>
      <c r="AW54" s="111">
        <f t="shared" si="63"/>
        <v>0</v>
      </c>
    </row>
    <row r="55" spans="2:49" ht="12.75">
      <c r="B55" s="27">
        <v>47</v>
      </c>
      <c r="C55" s="22" t="s">
        <v>143</v>
      </c>
      <c r="D55" s="66"/>
      <c r="E55" s="57"/>
      <c r="F55" s="80"/>
      <c r="G55" s="57"/>
      <c r="H55" s="66"/>
      <c r="I55" s="57">
        <v>0</v>
      </c>
      <c r="J55" s="66"/>
      <c r="K55" s="57"/>
      <c r="L55" s="66"/>
      <c r="M55" s="57"/>
      <c r="N55" s="57"/>
      <c r="O55" s="57"/>
      <c r="P55" s="66"/>
      <c r="Q55" s="80"/>
      <c r="R55" s="57">
        <f t="shared" si="32"/>
        <v>1</v>
      </c>
      <c r="S55" s="53">
        <f t="shared" si="33"/>
        <v>0</v>
      </c>
      <c r="T55" s="53" t="str">
        <f t="shared" si="34"/>
        <v>ja</v>
      </c>
      <c r="U55" s="53">
        <f t="shared" si="35"/>
        <v>0</v>
      </c>
      <c r="V55" s="53" t="e">
        <f t="shared" si="36"/>
        <v>#NUM!</v>
      </c>
      <c r="W55" s="53" t="str">
        <f t="shared" si="37"/>
        <v>nei</v>
      </c>
      <c r="X55" s="53">
        <f t="shared" si="38"/>
        <v>0</v>
      </c>
      <c r="Y55" s="53" t="e">
        <f t="shared" si="39"/>
        <v>#NUM!</v>
      </c>
      <c r="Z55" s="53" t="str">
        <f t="shared" si="40"/>
        <v>nei</v>
      </c>
      <c r="AA55" s="53">
        <f t="shared" si="41"/>
        <v>0</v>
      </c>
      <c r="AB55" s="53" t="e">
        <f t="shared" si="42"/>
        <v>#NUM!</v>
      </c>
      <c r="AC55" s="53" t="str">
        <f t="shared" si="43"/>
        <v>nei</v>
      </c>
      <c r="AD55" s="53">
        <f t="shared" si="44"/>
        <v>0</v>
      </c>
      <c r="AE55" s="53" t="e">
        <f t="shared" si="45"/>
        <v>#NUM!</v>
      </c>
      <c r="AF55" s="53" t="str">
        <f t="shared" si="46"/>
        <v>nei</v>
      </c>
      <c r="AG55" s="53">
        <f t="shared" si="47"/>
        <v>0</v>
      </c>
      <c r="AH55" s="53" t="e">
        <f t="shared" si="48"/>
        <v>#NUM!</v>
      </c>
      <c r="AI55" s="53" t="str">
        <f t="shared" si="49"/>
        <v>nei</v>
      </c>
      <c r="AJ55" s="53">
        <f t="shared" si="50"/>
        <v>0</v>
      </c>
      <c r="AK55" s="53" t="e">
        <f t="shared" si="51"/>
        <v>#NUM!</v>
      </c>
      <c r="AL55" s="53" t="str">
        <f t="shared" si="52"/>
        <v>nei</v>
      </c>
      <c r="AM55" s="53">
        <f t="shared" si="53"/>
        <v>0</v>
      </c>
      <c r="AN55" s="53" t="e">
        <f t="shared" si="54"/>
        <v>#NUM!</v>
      </c>
      <c r="AO55" s="53" t="str">
        <f t="shared" si="55"/>
        <v>nei</v>
      </c>
      <c r="AP55" s="53">
        <f t="shared" si="56"/>
        <v>0</v>
      </c>
      <c r="AQ55" s="53" t="e">
        <f t="shared" si="57"/>
        <v>#NUM!</v>
      </c>
      <c r="AR55" s="53" t="str">
        <f t="shared" si="58"/>
        <v>nei</v>
      </c>
      <c r="AS55" s="53">
        <f t="shared" si="59"/>
        <v>0</v>
      </c>
      <c r="AT55" s="53" t="e">
        <f t="shared" si="60"/>
        <v>#NUM!</v>
      </c>
      <c r="AU55" s="53" t="str">
        <f t="shared" si="61"/>
        <v>nei</v>
      </c>
      <c r="AV55" s="53">
        <f t="shared" si="62"/>
        <v>0</v>
      </c>
      <c r="AW55" s="111">
        <f t="shared" si="63"/>
        <v>0</v>
      </c>
    </row>
    <row r="56" spans="2:49" ht="12.75">
      <c r="B56" s="27">
        <v>48</v>
      </c>
      <c r="C56" s="22" t="s">
        <v>131</v>
      </c>
      <c r="D56" s="66"/>
      <c r="E56" s="57"/>
      <c r="F56" s="80"/>
      <c r="G56" s="57"/>
      <c r="H56" s="66"/>
      <c r="I56" s="57"/>
      <c r="J56" s="66"/>
      <c r="K56" s="57"/>
      <c r="L56" s="66">
        <v>0</v>
      </c>
      <c r="M56" s="57"/>
      <c r="N56" s="57"/>
      <c r="O56" s="57"/>
      <c r="P56" s="66"/>
      <c r="Q56" s="80"/>
      <c r="R56" s="57">
        <f t="shared" si="32"/>
        <v>1</v>
      </c>
      <c r="S56" s="53">
        <f t="shared" si="33"/>
        <v>0</v>
      </c>
      <c r="T56" s="53" t="str">
        <f t="shared" si="34"/>
        <v>ja</v>
      </c>
      <c r="U56" s="53">
        <f t="shared" si="35"/>
        <v>0</v>
      </c>
      <c r="V56" s="53" t="e">
        <f t="shared" si="36"/>
        <v>#NUM!</v>
      </c>
      <c r="W56" s="53" t="str">
        <f t="shared" si="37"/>
        <v>nei</v>
      </c>
      <c r="X56" s="53">
        <f t="shared" si="38"/>
        <v>0</v>
      </c>
      <c r="Y56" s="53" t="e">
        <f t="shared" si="39"/>
        <v>#NUM!</v>
      </c>
      <c r="Z56" s="53" t="str">
        <f t="shared" si="40"/>
        <v>nei</v>
      </c>
      <c r="AA56" s="53">
        <f t="shared" si="41"/>
        <v>0</v>
      </c>
      <c r="AB56" s="53" t="e">
        <f t="shared" si="42"/>
        <v>#NUM!</v>
      </c>
      <c r="AC56" s="53" t="str">
        <f t="shared" si="43"/>
        <v>nei</v>
      </c>
      <c r="AD56" s="53">
        <f t="shared" si="44"/>
        <v>0</v>
      </c>
      <c r="AE56" s="53" t="e">
        <f t="shared" si="45"/>
        <v>#NUM!</v>
      </c>
      <c r="AF56" s="53" t="str">
        <f t="shared" si="46"/>
        <v>nei</v>
      </c>
      <c r="AG56" s="53">
        <f t="shared" si="47"/>
        <v>0</v>
      </c>
      <c r="AH56" s="53" t="e">
        <f t="shared" si="48"/>
        <v>#NUM!</v>
      </c>
      <c r="AI56" s="53" t="str">
        <f t="shared" si="49"/>
        <v>nei</v>
      </c>
      <c r="AJ56" s="53">
        <f t="shared" si="50"/>
        <v>0</v>
      </c>
      <c r="AK56" s="53" t="e">
        <f t="shared" si="51"/>
        <v>#NUM!</v>
      </c>
      <c r="AL56" s="53" t="str">
        <f t="shared" si="52"/>
        <v>nei</v>
      </c>
      <c r="AM56" s="53">
        <f t="shared" si="53"/>
        <v>0</v>
      </c>
      <c r="AN56" s="53" t="e">
        <f t="shared" si="54"/>
        <v>#NUM!</v>
      </c>
      <c r="AO56" s="53" t="str">
        <f t="shared" si="55"/>
        <v>nei</v>
      </c>
      <c r="AP56" s="53">
        <f t="shared" si="56"/>
        <v>0</v>
      </c>
      <c r="AQ56" s="53" t="e">
        <f t="shared" si="57"/>
        <v>#NUM!</v>
      </c>
      <c r="AR56" s="53" t="str">
        <f t="shared" si="58"/>
        <v>nei</v>
      </c>
      <c r="AS56" s="53">
        <f t="shared" si="59"/>
        <v>0</v>
      </c>
      <c r="AT56" s="53" t="e">
        <f t="shared" si="60"/>
        <v>#NUM!</v>
      </c>
      <c r="AU56" s="53" t="str">
        <f t="shared" si="61"/>
        <v>nei</v>
      </c>
      <c r="AV56" s="53">
        <f t="shared" si="62"/>
        <v>0</v>
      </c>
      <c r="AW56" s="111">
        <f t="shared" si="63"/>
        <v>0</v>
      </c>
    </row>
    <row r="57" spans="2:49" ht="12.75">
      <c r="B57" s="27">
        <v>49</v>
      </c>
      <c r="C57" s="22" t="s">
        <v>41</v>
      </c>
      <c r="D57" s="66"/>
      <c r="E57" s="57"/>
      <c r="F57" s="80"/>
      <c r="G57" s="57"/>
      <c r="H57" s="66"/>
      <c r="I57" s="57"/>
      <c r="J57" s="66"/>
      <c r="K57" s="57"/>
      <c r="L57" s="66">
        <v>0</v>
      </c>
      <c r="M57" s="57"/>
      <c r="N57" s="57"/>
      <c r="O57" s="57"/>
      <c r="P57" s="66"/>
      <c r="Q57" s="80"/>
      <c r="R57" s="57">
        <f t="shared" si="32"/>
        <v>1</v>
      </c>
      <c r="S57" s="53">
        <f t="shared" si="33"/>
        <v>0</v>
      </c>
      <c r="T57" s="53" t="str">
        <f t="shared" si="34"/>
        <v>ja</v>
      </c>
      <c r="U57" s="53">
        <f t="shared" si="35"/>
        <v>0</v>
      </c>
      <c r="V57" s="53" t="e">
        <f t="shared" si="36"/>
        <v>#NUM!</v>
      </c>
      <c r="W57" s="53" t="str">
        <f t="shared" si="37"/>
        <v>nei</v>
      </c>
      <c r="X57" s="53">
        <f t="shared" si="38"/>
        <v>0</v>
      </c>
      <c r="Y57" s="53" t="e">
        <f t="shared" si="39"/>
        <v>#NUM!</v>
      </c>
      <c r="Z57" s="53" t="str">
        <f t="shared" si="40"/>
        <v>nei</v>
      </c>
      <c r="AA57" s="53">
        <f t="shared" si="41"/>
        <v>0</v>
      </c>
      <c r="AB57" s="53" t="e">
        <f t="shared" si="42"/>
        <v>#NUM!</v>
      </c>
      <c r="AC57" s="53" t="str">
        <f t="shared" si="43"/>
        <v>nei</v>
      </c>
      <c r="AD57" s="53">
        <f t="shared" si="44"/>
        <v>0</v>
      </c>
      <c r="AE57" s="53" t="e">
        <f t="shared" si="45"/>
        <v>#NUM!</v>
      </c>
      <c r="AF57" s="53" t="str">
        <f t="shared" si="46"/>
        <v>nei</v>
      </c>
      <c r="AG57" s="53">
        <f t="shared" si="47"/>
        <v>0</v>
      </c>
      <c r="AH57" s="53" t="e">
        <f t="shared" si="48"/>
        <v>#NUM!</v>
      </c>
      <c r="AI57" s="53" t="str">
        <f t="shared" si="49"/>
        <v>nei</v>
      </c>
      <c r="AJ57" s="53">
        <f t="shared" si="50"/>
        <v>0</v>
      </c>
      <c r="AK57" s="53" t="e">
        <f t="shared" si="51"/>
        <v>#NUM!</v>
      </c>
      <c r="AL57" s="53" t="str">
        <f t="shared" si="52"/>
        <v>nei</v>
      </c>
      <c r="AM57" s="53">
        <f t="shared" si="53"/>
        <v>0</v>
      </c>
      <c r="AN57" s="53" t="e">
        <f t="shared" si="54"/>
        <v>#NUM!</v>
      </c>
      <c r="AO57" s="53" t="str">
        <f t="shared" si="55"/>
        <v>nei</v>
      </c>
      <c r="AP57" s="53">
        <f t="shared" si="56"/>
        <v>0</v>
      </c>
      <c r="AQ57" s="53" t="e">
        <f t="shared" si="57"/>
        <v>#NUM!</v>
      </c>
      <c r="AR57" s="53" t="str">
        <f t="shared" si="58"/>
        <v>nei</v>
      </c>
      <c r="AS57" s="53">
        <f t="shared" si="59"/>
        <v>0</v>
      </c>
      <c r="AT57" s="53" t="e">
        <f t="shared" si="60"/>
        <v>#NUM!</v>
      </c>
      <c r="AU57" s="53" t="str">
        <f t="shared" si="61"/>
        <v>nei</v>
      </c>
      <c r="AV57" s="53">
        <f t="shared" si="62"/>
        <v>0</v>
      </c>
      <c r="AW57" s="111">
        <f t="shared" si="63"/>
        <v>0</v>
      </c>
    </row>
    <row r="58" spans="2:49" ht="12.75">
      <c r="B58" s="131">
        <v>50</v>
      </c>
      <c r="C58" s="132" t="s">
        <v>39</v>
      </c>
      <c r="D58" s="133"/>
      <c r="E58" s="134"/>
      <c r="F58" s="135"/>
      <c r="G58" s="134"/>
      <c r="H58" s="133"/>
      <c r="I58" s="134"/>
      <c r="J58" s="133"/>
      <c r="K58" s="134"/>
      <c r="L58" s="133">
        <v>0</v>
      </c>
      <c r="M58" s="134"/>
      <c r="N58" s="134"/>
      <c r="O58" s="134"/>
      <c r="P58" s="133"/>
      <c r="Q58" s="135"/>
      <c r="R58" s="57">
        <f t="shared" si="32"/>
        <v>1</v>
      </c>
      <c r="S58" s="53">
        <f t="shared" si="33"/>
        <v>0</v>
      </c>
      <c r="T58" s="53" t="str">
        <f t="shared" si="34"/>
        <v>ja</v>
      </c>
      <c r="U58" s="53">
        <f t="shared" si="35"/>
        <v>0</v>
      </c>
      <c r="V58" s="53" t="e">
        <f t="shared" si="36"/>
        <v>#NUM!</v>
      </c>
      <c r="W58" s="53" t="str">
        <f t="shared" si="37"/>
        <v>nei</v>
      </c>
      <c r="X58" s="53">
        <f t="shared" si="38"/>
        <v>0</v>
      </c>
      <c r="Y58" s="53" t="e">
        <f t="shared" si="39"/>
        <v>#NUM!</v>
      </c>
      <c r="Z58" s="53" t="str">
        <f t="shared" si="40"/>
        <v>nei</v>
      </c>
      <c r="AA58" s="53">
        <f t="shared" si="41"/>
        <v>0</v>
      </c>
      <c r="AB58" s="53" t="e">
        <f t="shared" si="42"/>
        <v>#NUM!</v>
      </c>
      <c r="AC58" s="53" t="str">
        <f t="shared" si="43"/>
        <v>nei</v>
      </c>
      <c r="AD58" s="53">
        <f t="shared" si="44"/>
        <v>0</v>
      </c>
      <c r="AE58" s="53" t="e">
        <f t="shared" si="45"/>
        <v>#NUM!</v>
      </c>
      <c r="AF58" s="53" t="str">
        <f t="shared" si="46"/>
        <v>nei</v>
      </c>
      <c r="AG58" s="53">
        <f t="shared" si="47"/>
        <v>0</v>
      </c>
      <c r="AH58" s="53" t="e">
        <f t="shared" si="48"/>
        <v>#NUM!</v>
      </c>
      <c r="AI58" s="53" t="str">
        <f t="shared" si="49"/>
        <v>nei</v>
      </c>
      <c r="AJ58" s="53">
        <f t="shared" si="50"/>
        <v>0</v>
      </c>
      <c r="AK58" s="53" t="e">
        <f t="shared" si="51"/>
        <v>#NUM!</v>
      </c>
      <c r="AL58" s="53" t="str">
        <f t="shared" si="52"/>
        <v>nei</v>
      </c>
      <c r="AM58" s="53">
        <f t="shared" si="53"/>
        <v>0</v>
      </c>
      <c r="AN58" s="53" t="e">
        <f t="shared" si="54"/>
        <v>#NUM!</v>
      </c>
      <c r="AO58" s="53" t="str">
        <f t="shared" si="55"/>
        <v>nei</v>
      </c>
      <c r="AP58" s="53">
        <f t="shared" si="56"/>
        <v>0</v>
      </c>
      <c r="AQ58" s="53" t="e">
        <f t="shared" si="57"/>
        <v>#NUM!</v>
      </c>
      <c r="AR58" s="53" t="str">
        <f t="shared" si="58"/>
        <v>nei</v>
      </c>
      <c r="AS58" s="53">
        <f t="shared" si="59"/>
        <v>0</v>
      </c>
      <c r="AT58" s="53" t="e">
        <f t="shared" si="60"/>
        <v>#NUM!</v>
      </c>
      <c r="AU58" s="53" t="str">
        <f t="shared" si="61"/>
        <v>nei</v>
      </c>
      <c r="AV58" s="53">
        <f t="shared" si="62"/>
        <v>0</v>
      </c>
      <c r="AW58" s="111">
        <f t="shared" si="63"/>
        <v>0</v>
      </c>
    </row>
    <row r="59" spans="2:49" ht="12.75">
      <c r="B59" s="131">
        <v>51</v>
      </c>
      <c r="C59" s="22" t="s">
        <v>195</v>
      </c>
      <c r="D59" s="133"/>
      <c r="E59" s="134"/>
      <c r="F59" s="135"/>
      <c r="G59" s="134"/>
      <c r="H59" s="133"/>
      <c r="I59" s="134"/>
      <c r="J59" s="133"/>
      <c r="K59" s="134"/>
      <c r="L59" s="133">
        <v>0</v>
      </c>
      <c r="M59" s="134"/>
      <c r="N59" s="134"/>
      <c r="O59" s="134"/>
      <c r="P59" s="133"/>
      <c r="Q59" s="135"/>
      <c r="R59" s="57">
        <f t="shared" si="32"/>
        <v>1</v>
      </c>
      <c r="S59" s="53">
        <f t="shared" si="33"/>
        <v>0</v>
      </c>
      <c r="T59" s="53" t="str">
        <f t="shared" si="34"/>
        <v>ja</v>
      </c>
      <c r="U59" s="53">
        <f t="shared" si="35"/>
        <v>0</v>
      </c>
      <c r="V59" s="53" t="e">
        <f t="shared" si="36"/>
        <v>#NUM!</v>
      </c>
      <c r="W59" s="53" t="str">
        <f t="shared" si="37"/>
        <v>nei</v>
      </c>
      <c r="X59" s="53">
        <f t="shared" si="38"/>
        <v>0</v>
      </c>
      <c r="Y59" s="53" t="e">
        <f t="shared" si="39"/>
        <v>#NUM!</v>
      </c>
      <c r="Z59" s="53" t="str">
        <f t="shared" si="40"/>
        <v>nei</v>
      </c>
      <c r="AA59" s="53">
        <f t="shared" si="41"/>
        <v>0</v>
      </c>
      <c r="AB59" s="53" t="e">
        <f t="shared" si="42"/>
        <v>#NUM!</v>
      </c>
      <c r="AC59" s="53" t="str">
        <f t="shared" si="43"/>
        <v>nei</v>
      </c>
      <c r="AD59" s="53">
        <f t="shared" si="44"/>
        <v>0</v>
      </c>
      <c r="AE59" s="53" t="e">
        <f t="shared" si="45"/>
        <v>#NUM!</v>
      </c>
      <c r="AF59" s="53" t="str">
        <f t="shared" si="46"/>
        <v>nei</v>
      </c>
      <c r="AG59" s="53">
        <f t="shared" si="47"/>
        <v>0</v>
      </c>
      <c r="AH59" s="53" t="e">
        <f t="shared" si="48"/>
        <v>#NUM!</v>
      </c>
      <c r="AI59" s="53" t="str">
        <f t="shared" si="49"/>
        <v>nei</v>
      </c>
      <c r="AJ59" s="53">
        <f t="shared" si="50"/>
        <v>0</v>
      </c>
      <c r="AK59" s="53" t="e">
        <f t="shared" si="51"/>
        <v>#NUM!</v>
      </c>
      <c r="AL59" s="53" t="str">
        <f t="shared" si="52"/>
        <v>nei</v>
      </c>
      <c r="AM59" s="53">
        <f t="shared" si="53"/>
        <v>0</v>
      </c>
      <c r="AN59" s="53" t="e">
        <f t="shared" si="54"/>
        <v>#NUM!</v>
      </c>
      <c r="AO59" s="53" t="str">
        <f t="shared" si="55"/>
        <v>nei</v>
      </c>
      <c r="AP59" s="53">
        <f t="shared" si="56"/>
        <v>0</v>
      </c>
      <c r="AQ59" s="53" t="e">
        <f t="shared" si="57"/>
        <v>#NUM!</v>
      </c>
      <c r="AR59" s="53" t="str">
        <f t="shared" si="58"/>
        <v>nei</v>
      </c>
      <c r="AS59" s="53">
        <f t="shared" si="59"/>
        <v>0</v>
      </c>
      <c r="AT59" s="53" t="e">
        <f t="shared" si="60"/>
        <v>#NUM!</v>
      </c>
      <c r="AU59" s="53" t="str">
        <f t="shared" si="61"/>
        <v>nei</v>
      </c>
      <c r="AV59" s="53">
        <f t="shared" si="62"/>
        <v>0</v>
      </c>
      <c r="AW59" s="111">
        <f t="shared" si="63"/>
        <v>0</v>
      </c>
    </row>
    <row r="60" spans="2:49" ht="12.75">
      <c r="B60" s="131">
        <v>52</v>
      </c>
      <c r="C60" s="22" t="s">
        <v>196</v>
      </c>
      <c r="D60" s="133"/>
      <c r="E60" s="134"/>
      <c r="F60" s="135"/>
      <c r="G60" s="134"/>
      <c r="H60" s="133"/>
      <c r="I60" s="134"/>
      <c r="J60" s="133"/>
      <c r="K60" s="134"/>
      <c r="L60" s="133">
        <v>0</v>
      </c>
      <c r="M60" s="134"/>
      <c r="N60" s="134"/>
      <c r="O60" s="134"/>
      <c r="P60" s="133"/>
      <c r="Q60" s="135"/>
      <c r="R60" s="57">
        <f t="shared" si="32"/>
        <v>1</v>
      </c>
      <c r="S60" s="53">
        <f t="shared" si="33"/>
        <v>0</v>
      </c>
      <c r="T60" s="53" t="str">
        <f t="shared" si="34"/>
        <v>ja</v>
      </c>
      <c r="U60" s="53">
        <f t="shared" si="35"/>
        <v>0</v>
      </c>
      <c r="V60" s="53" t="e">
        <f t="shared" si="36"/>
        <v>#NUM!</v>
      </c>
      <c r="W60" s="53" t="str">
        <f t="shared" si="37"/>
        <v>nei</v>
      </c>
      <c r="X60" s="53">
        <f t="shared" si="38"/>
        <v>0</v>
      </c>
      <c r="Y60" s="53" t="e">
        <f t="shared" si="39"/>
        <v>#NUM!</v>
      </c>
      <c r="Z60" s="53" t="str">
        <f t="shared" si="40"/>
        <v>nei</v>
      </c>
      <c r="AA60" s="53">
        <f t="shared" si="41"/>
        <v>0</v>
      </c>
      <c r="AB60" s="53" t="e">
        <f t="shared" si="42"/>
        <v>#NUM!</v>
      </c>
      <c r="AC60" s="53" t="str">
        <f t="shared" si="43"/>
        <v>nei</v>
      </c>
      <c r="AD60" s="53">
        <f t="shared" si="44"/>
        <v>0</v>
      </c>
      <c r="AE60" s="53" t="e">
        <f t="shared" si="45"/>
        <v>#NUM!</v>
      </c>
      <c r="AF60" s="53" t="str">
        <f t="shared" si="46"/>
        <v>nei</v>
      </c>
      <c r="AG60" s="53">
        <f t="shared" si="47"/>
        <v>0</v>
      </c>
      <c r="AH60" s="53" t="e">
        <f t="shared" si="48"/>
        <v>#NUM!</v>
      </c>
      <c r="AI60" s="53" t="str">
        <f t="shared" si="49"/>
        <v>nei</v>
      </c>
      <c r="AJ60" s="53">
        <f t="shared" si="50"/>
        <v>0</v>
      </c>
      <c r="AK60" s="53" t="e">
        <f t="shared" si="51"/>
        <v>#NUM!</v>
      </c>
      <c r="AL60" s="53" t="str">
        <f t="shared" si="52"/>
        <v>nei</v>
      </c>
      <c r="AM60" s="53">
        <f t="shared" si="53"/>
        <v>0</v>
      </c>
      <c r="AN60" s="53" t="e">
        <f t="shared" si="54"/>
        <v>#NUM!</v>
      </c>
      <c r="AO60" s="53" t="str">
        <f t="shared" si="55"/>
        <v>nei</v>
      </c>
      <c r="AP60" s="53">
        <f t="shared" si="56"/>
        <v>0</v>
      </c>
      <c r="AQ60" s="53" t="e">
        <f t="shared" si="57"/>
        <v>#NUM!</v>
      </c>
      <c r="AR60" s="53" t="str">
        <f t="shared" si="58"/>
        <v>nei</v>
      </c>
      <c r="AS60" s="53">
        <f t="shared" si="59"/>
        <v>0</v>
      </c>
      <c r="AT60" s="53" t="e">
        <f t="shared" si="60"/>
        <v>#NUM!</v>
      </c>
      <c r="AU60" s="53" t="str">
        <f t="shared" si="61"/>
        <v>nei</v>
      </c>
      <c r="AV60" s="53">
        <f t="shared" si="62"/>
        <v>0</v>
      </c>
      <c r="AW60" s="111">
        <f t="shared" si="63"/>
        <v>0</v>
      </c>
    </row>
    <row r="61" spans="2:49" ht="12.75">
      <c r="B61" s="131">
        <v>53</v>
      </c>
      <c r="C61" s="22" t="s">
        <v>209</v>
      </c>
      <c r="D61" s="133"/>
      <c r="E61" s="134"/>
      <c r="F61" s="135"/>
      <c r="G61" s="134"/>
      <c r="H61" s="133"/>
      <c r="I61" s="134"/>
      <c r="J61" s="133"/>
      <c r="K61" s="134"/>
      <c r="L61" s="133"/>
      <c r="M61" s="134">
        <v>0</v>
      </c>
      <c r="N61" s="134"/>
      <c r="O61" s="134"/>
      <c r="P61" s="133"/>
      <c r="Q61" s="135"/>
      <c r="R61" s="57">
        <f t="shared" si="32"/>
        <v>1</v>
      </c>
      <c r="S61" s="53">
        <f t="shared" si="33"/>
        <v>0</v>
      </c>
      <c r="T61" s="53" t="str">
        <f t="shared" si="34"/>
        <v>ja</v>
      </c>
      <c r="U61" s="53">
        <f t="shared" si="35"/>
        <v>0</v>
      </c>
      <c r="V61" s="53" t="e">
        <f t="shared" si="36"/>
        <v>#NUM!</v>
      </c>
      <c r="W61" s="53" t="str">
        <f t="shared" si="37"/>
        <v>nei</v>
      </c>
      <c r="X61" s="53">
        <f t="shared" si="38"/>
        <v>0</v>
      </c>
      <c r="Y61" s="53" t="e">
        <f t="shared" si="39"/>
        <v>#NUM!</v>
      </c>
      <c r="Z61" s="53" t="str">
        <f t="shared" si="40"/>
        <v>nei</v>
      </c>
      <c r="AA61" s="53">
        <f t="shared" si="41"/>
        <v>0</v>
      </c>
      <c r="AB61" s="53" t="e">
        <f t="shared" si="42"/>
        <v>#NUM!</v>
      </c>
      <c r="AC61" s="53" t="str">
        <f t="shared" si="43"/>
        <v>nei</v>
      </c>
      <c r="AD61" s="53">
        <f t="shared" si="44"/>
        <v>0</v>
      </c>
      <c r="AE61" s="53" t="e">
        <f t="shared" si="45"/>
        <v>#NUM!</v>
      </c>
      <c r="AF61" s="53" t="str">
        <f t="shared" si="46"/>
        <v>nei</v>
      </c>
      <c r="AG61" s="53">
        <f t="shared" si="47"/>
        <v>0</v>
      </c>
      <c r="AH61" s="53" t="e">
        <f t="shared" si="48"/>
        <v>#NUM!</v>
      </c>
      <c r="AI61" s="53" t="str">
        <f t="shared" si="49"/>
        <v>nei</v>
      </c>
      <c r="AJ61" s="53">
        <f t="shared" si="50"/>
        <v>0</v>
      </c>
      <c r="AK61" s="53" t="e">
        <f t="shared" si="51"/>
        <v>#NUM!</v>
      </c>
      <c r="AL61" s="53" t="str">
        <f t="shared" si="52"/>
        <v>nei</v>
      </c>
      <c r="AM61" s="53">
        <f t="shared" si="53"/>
        <v>0</v>
      </c>
      <c r="AN61" s="53" t="e">
        <f t="shared" si="54"/>
        <v>#NUM!</v>
      </c>
      <c r="AO61" s="53" t="str">
        <f t="shared" si="55"/>
        <v>nei</v>
      </c>
      <c r="AP61" s="53">
        <f t="shared" si="56"/>
        <v>0</v>
      </c>
      <c r="AQ61" s="53" t="e">
        <f t="shared" si="57"/>
        <v>#NUM!</v>
      </c>
      <c r="AR61" s="53" t="str">
        <f t="shared" si="58"/>
        <v>nei</v>
      </c>
      <c r="AS61" s="53">
        <f t="shared" si="59"/>
        <v>0</v>
      </c>
      <c r="AT61" s="53" t="e">
        <f t="shared" si="60"/>
        <v>#NUM!</v>
      </c>
      <c r="AU61" s="53" t="str">
        <f t="shared" si="61"/>
        <v>nei</v>
      </c>
      <c r="AV61" s="53">
        <f t="shared" si="62"/>
        <v>0</v>
      </c>
      <c r="AW61" s="111">
        <f t="shared" si="63"/>
        <v>0</v>
      </c>
    </row>
    <row r="62" spans="2:49" ht="12.75">
      <c r="B62" s="131">
        <v>54</v>
      </c>
      <c r="C62" s="22" t="s">
        <v>240</v>
      </c>
      <c r="D62" s="133"/>
      <c r="E62" s="134"/>
      <c r="F62" s="135"/>
      <c r="G62" s="134"/>
      <c r="H62" s="133"/>
      <c r="I62" s="134"/>
      <c r="J62" s="133"/>
      <c r="K62" s="134"/>
      <c r="L62" s="133"/>
      <c r="M62" s="134"/>
      <c r="N62" s="134"/>
      <c r="O62" s="134"/>
      <c r="P62" s="133">
        <v>0</v>
      </c>
      <c r="Q62" s="135">
        <v>0</v>
      </c>
      <c r="R62" s="57">
        <f t="shared" si="32"/>
        <v>2</v>
      </c>
      <c r="S62" s="53">
        <f t="shared" si="33"/>
        <v>0</v>
      </c>
      <c r="T62" s="53" t="str">
        <f t="shared" si="34"/>
        <v>ja</v>
      </c>
      <c r="U62" s="53">
        <f t="shared" si="35"/>
        <v>0</v>
      </c>
      <c r="V62" s="53">
        <f t="shared" si="36"/>
        <v>0</v>
      </c>
      <c r="W62" s="53" t="str">
        <f t="shared" si="37"/>
        <v>ja</v>
      </c>
      <c r="X62" s="53">
        <f t="shared" si="38"/>
        <v>0</v>
      </c>
      <c r="Y62" s="53" t="e">
        <f t="shared" si="39"/>
        <v>#NUM!</v>
      </c>
      <c r="Z62" s="53" t="str">
        <f t="shared" si="40"/>
        <v>nei</v>
      </c>
      <c r="AA62" s="53">
        <f t="shared" si="41"/>
        <v>0</v>
      </c>
      <c r="AB62" s="53" t="e">
        <f t="shared" si="42"/>
        <v>#NUM!</v>
      </c>
      <c r="AC62" s="53" t="str">
        <f t="shared" si="43"/>
        <v>nei</v>
      </c>
      <c r="AD62" s="53">
        <f t="shared" si="44"/>
        <v>0</v>
      </c>
      <c r="AE62" s="53" t="e">
        <f t="shared" si="45"/>
        <v>#NUM!</v>
      </c>
      <c r="AF62" s="53" t="str">
        <f t="shared" si="46"/>
        <v>nei</v>
      </c>
      <c r="AG62" s="53">
        <f t="shared" si="47"/>
        <v>0</v>
      </c>
      <c r="AH62" s="53" t="e">
        <f t="shared" si="48"/>
        <v>#NUM!</v>
      </c>
      <c r="AI62" s="53" t="str">
        <f t="shared" si="49"/>
        <v>nei</v>
      </c>
      <c r="AJ62" s="53">
        <f t="shared" si="50"/>
        <v>0</v>
      </c>
      <c r="AK62" s="53" t="e">
        <f t="shared" si="51"/>
        <v>#NUM!</v>
      </c>
      <c r="AL62" s="53" t="str">
        <f t="shared" si="52"/>
        <v>nei</v>
      </c>
      <c r="AM62" s="53">
        <f t="shared" si="53"/>
        <v>0</v>
      </c>
      <c r="AN62" s="53" t="e">
        <f t="shared" si="54"/>
        <v>#NUM!</v>
      </c>
      <c r="AO62" s="53" t="str">
        <f t="shared" si="55"/>
        <v>nei</v>
      </c>
      <c r="AP62" s="53">
        <f t="shared" si="56"/>
        <v>0</v>
      </c>
      <c r="AQ62" s="53" t="e">
        <f t="shared" si="57"/>
        <v>#NUM!</v>
      </c>
      <c r="AR62" s="53" t="str">
        <f t="shared" si="58"/>
        <v>nei</v>
      </c>
      <c r="AS62" s="53">
        <f t="shared" si="59"/>
        <v>0</v>
      </c>
      <c r="AT62" s="53" t="e">
        <f t="shared" si="60"/>
        <v>#NUM!</v>
      </c>
      <c r="AU62" s="53" t="str">
        <f t="shared" si="61"/>
        <v>nei</v>
      </c>
      <c r="AV62" s="53">
        <f t="shared" si="62"/>
        <v>0</v>
      </c>
      <c r="AW62" s="111">
        <f t="shared" si="63"/>
        <v>0</v>
      </c>
    </row>
    <row r="63" spans="2:49" ht="12.75">
      <c r="B63" s="131">
        <v>55</v>
      </c>
      <c r="C63" s="22" t="s">
        <v>239</v>
      </c>
      <c r="D63" s="133"/>
      <c r="E63" s="134"/>
      <c r="F63" s="135"/>
      <c r="G63" s="134"/>
      <c r="H63" s="133"/>
      <c r="I63" s="134"/>
      <c r="J63" s="133"/>
      <c r="K63" s="134"/>
      <c r="L63" s="133"/>
      <c r="M63" s="134"/>
      <c r="N63" s="134"/>
      <c r="O63" s="134"/>
      <c r="P63" s="133"/>
      <c r="Q63" s="135">
        <v>0</v>
      </c>
      <c r="R63" s="57">
        <f t="shared" si="32"/>
        <v>1</v>
      </c>
      <c r="S63" s="53">
        <f t="shared" si="33"/>
        <v>0</v>
      </c>
      <c r="T63" s="53" t="str">
        <f t="shared" si="34"/>
        <v>ja</v>
      </c>
      <c r="U63" s="53">
        <f t="shared" si="35"/>
        <v>0</v>
      </c>
      <c r="V63" s="53" t="e">
        <f t="shared" si="36"/>
        <v>#NUM!</v>
      </c>
      <c r="W63" s="53" t="str">
        <f t="shared" si="37"/>
        <v>nei</v>
      </c>
      <c r="X63" s="53">
        <f t="shared" si="38"/>
        <v>0</v>
      </c>
      <c r="Y63" s="53" t="e">
        <f t="shared" si="39"/>
        <v>#NUM!</v>
      </c>
      <c r="Z63" s="53" t="str">
        <f t="shared" si="40"/>
        <v>nei</v>
      </c>
      <c r="AA63" s="53">
        <f t="shared" si="41"/>
        <v>0</v>
      </c>
      <c r="AB63" s="53" t="e">
        <f t="shared" si="42"/>
        <v>#NUM!</v>
      </c>
      <c r="AC63" s="53" t="str">
        <f t="shared" si="43"/>
        <v>nei</v>
      </c>
      <c r="AD63" s="53">
        <f t="shared" si="44"/>
        <v>0</v>
      </c>
      <c r="AE63" s="53" t="e">
        <f t="shared" si="45"/>
        <v>#NUM!</v>
      </c>
      <c r="AF63" s="53" t="str">
        <f t="shared" si="46"/>
        <v>nei</v>
      </c>
      <c r="AG63" s="53">
        <f t="shared" si="47"/>
        <v>0</v>
      </c>
      <c r="AH63" s="53" t="e">
        <f t="shared" si="48"/>
        <v>#NUM!</v>
      </c>
      <c r="AI63" s="53" t="str">
        <f t="shared" si="49"/>
        <v>nei</v>
      </c>
      <c r="AJ63" s="53">
        <f t="shared" si="50"/>
        <v>0</v>
      </c>
      <c r="AK63" s="53" t="e">
        <f t="shared" si="51"/>
        <v>#NUM!</v>
      </c>
      <c r="AL63" s="53" t="str">
        <f t="shared" si="52"/>
        <v>nei</v>
      </c>
      <c r="AM63" s="53">
        <f t="shared" si="53"/>
        <v>0</v>
      </c>
      <c r="AN63" s="53" t="e">
        <f t="shared" si="54"/>
        <v>#NUM!</v>
      </c>
      <c r="AO63" s="53" t="str">
        <f t="shared" si="55"/>
        <v>nei</v>
      </c>
      <c r="AP63" s="53">
        <f t="shared" si="56"/>
        <v>0</v>
      </c>
      <c r="AQ63" s="53" t="e">
        <f t="shared" si="57"/>
        <v>#NUM!</v>
      </c>
      <c r="AR63" s="53" t="str">
        <f t="shared" si="58"/>
        <v>nei</v>
      </c>
      <c r="AS63" s="53">
        <f t="shared" si="59"/>
        <v>0</v>
      </c>
      <c r="AT63" s="53" t="e">
        <f t="shared" si="60"/>
        <v>#NUM!</v>
      </c>
      <c r="AU63" s="53" t="str">
        <f t="shared" si="61"/>
        <v>nei</v>
      </c>
      <c r="AV63" s="53">
        <f t="shared" si="62"/>
        <v>0</v>
      </c>
      <c r="AW63" s="111">
        <f t="shared" si="63"/>
        <v>0</v>
      </c>
    </row>
    <row r="64" spans="2:49" ht="12.75">
      <c r="B64" s="131">
        <v>56</v>
      </c>
      <c r="C64" s="132" t="s">
        <v>228</v>
      </c>
      <c r="D64" s="133"/>
      <c r="E64" s="134"/>
      <c r="F64" s="135"/>
      <c r="G64" s="134"/>
      <c r="H64" s="133"/>
      <c r="I64" s="134"/>
      <c r="J64" s="133"/>
      <c r="K64" s="134"/>
      <c r="L64" s="133"/>
      <c r="M64" s="134"/>
      <c r="N64" s="134"/>
      <c r="O64" s="134"/>
      <c r="P64" s="133"/>
      <c r="Q64" s="135">
        <v>0</v>
      </c>
      <c r="R64" s="57">
        <f t="shared" si="32"/>
        <v>1</v>
      </c>
      <c r="S64" s="53">
        <f t="shared" si="33"/>
        <v>0</v>
      </c>
      <c r="T64" s="53" t="str">
        <f t="shared" si="34"/>
        <v>ja</v>
      </c>
      <c r="U64" s="53">
        <f t="shared" si="35"/>
        <v>0</v>
      </c>
      <c r="V64" s="53" t="e">
        <f t="shared" si="36"/>
        <v>#NUM!</v>
      </c>
      <c r="W64" s="53" t="str">
        <f t="shared" si="37"/>
        <v>nei</v>
      </c>
      <c r="X64" s="53">
        <f t="shared" si="38"/>
        <v>0</v>
      </c>
      <c r="Y64" s="53" t="e">
        <f t="shared" si="39"/>
        <v>#NUM!</v>
      </c>
      <c r="Z64" s="53" t="str">
        <f t="shared" si="40"/>
        <v>nei</v>
      </c>
      <c r="AA64" s="53">
        <f t="shared" si="41"/>
        <v>0</v>
      </c>
      <c r="AB64" s="53" t="e">
        <f t="shared" si="42"/>
        <v>#NUM!</v>
      </c>
      <c r="AC64" s="53" t="str">
        <f t="shared" si="43"/>
        <v>nei</v>
      </c>
      <c r="AD64" s="53">
        <f t="shared" si="44"/>
        <v>0</v>
      </c>
      <c r="AE64" s="53" t="e">
        <f t="shared" si="45"/>
        <v>#NUM!</v>
      </c>
      <c r="AF64" s="53" t="str">
        <f t="shared" si="46"/>
        <v>nei</v>
      </c>
      <c r="AG64" s="53">
        <f t="shared" si="47"/>
        <v>0</v>
      </c>
      <c r="AH64" s="53" t="e">
        <f t="shared" si="48"/>
        <v>#NUM!</v>
      </c>
      <c r="AI64" s="53" t="str">
        <f t="shared" si="49"/>
        <v>nei</v>
      </c>
      <c r="AJ64" s="53">
        <f t="shared" si="50"/>
        <v>0</v>
      </c>
      <c r="AK64" s="53" t="e">
        <f t="shared" si="51"/>
        <v>#NUM!</v>
      </c>
      <c r="AL64" s="53" t="str">
        <f t="shared" si="52"/>
        <v>nei</v>
      </c>
      <c r="AM64" s="53">
        <f t="shared" si="53"/>
        <v>0</v>
      </c>
      <c r="AN64" s="53" t="e">
        <f t="shared" si="54"/>
        <v>#NUM!</v>
      </c>
      <c r="AO64" s="53" t="str">
        <f t="shared" si="55"/>
        <v>nei</v>
      </c>
      <c r="AP64" s="53">
        <f t="shared" si="56"/>
        <v>0</v>
      </c>
      <c r="AQ64" s="53" t="e">
        <f t="shared" si="57"/>
        <v>#NUM!</v>
      </c>
      <c r="AR64" s="53" t="str">
        <f t="shared" si="58"/>
        <v>nei</v>
      </c>
      <c r="AS64" s="53">
        <f t="shared" si="59"/>
        <v>0</v>
      </c>
      <c r="AT64" s="53" t="e">
        <f t="shared" si="60"/>
        <v>#NUM!</v>
      </c>
      <c r="AU64" s="53" t="str">
        <f t="shared" si="61"/>
        <v>nei</v>
      </c>
      <c r="AV64" s="53">
        <f t="shared" si="62"/>
        <v>0</v>
      </c>
      <c r="AW64" s="111">
        <f t="shared" si="63"/>
        <v>0</v>
      </c>
    </row>
    <row r="65" spans="2:49" ht="12.75">
      <c r="B65" s="131">
        <v>57</v>
      </c>
      <c r="C65" s="132" t="s">
        <v>121</v>
      </c>
      <c r="D65" s="133"/>
      <c r="E65" s="134"/>
      <c r="F65" s="135"/>
      <c r="G65" s="134"/>
      <c r="H65" s="133"/>
      <c r="I65" s="134"/>
      <c r="J65" s="133"/>
      <c r="K65" s="134"/>
      <c r="L65" s="133"/>
      <c r="M65" s="134"/>
      <c r="N65" s="134">
        <v>0</v>
      </c>
      <c r="O65" s="134"/>
      <c r="P65" s="133"/>
      <c r="Q65" s="135"/>
      <c r="R65" s="57">
        <f t="shared" si="32"/>
        <v>1</v>
      </c>
      <c r="S65" s="53">
        <f t="shared" si="33"/>
        <v>0</v>
      </c>
      <c r="T65" s="53" t="str">
        <f t="shared" si="34"/>
        <v>ja</v>
      </c>
      <c r="U65" s="53">
        <f t="shared" si="35"/>
        <v>0</v>
      </c>
      <c r="V65" s="53" t="e">
        <f t="shared" si="36"/>
        <v>#NUM!</v>
      </c>
      <c r="W65" s="53" t="str">
        <f t="shared" si="37"/>
        <v>nei</v>
      </c>
      <c r="X65" s="53">
        <f t="shared" si="38"/>
        <v>0</v>
      </c>
      <c r="Y65" s="53" t="e">
        <f t="shared" si="39"/>
        <v>#NUM!</v>
      </c>
      <c r="Z65" s="53" t="str">
        <f t="shared" si="40"/>
        <v>nei</v>
      </c>
      <c r="AA65" s="53">
        <f t="shared" si="41"/>
        <v>0</v>
      </c>
      <c r="AB65" s="53" t="e">
        <f t="shared" si="42"/>
        <v>#NUM!</v>
      </c>
      <c r="AC65" s="53" t="str">
        <f t="shared" si="43"/>
        <v>nei</v>
      </c>
      <c r="AD65" s="53">
        <f t="shared" si="44"/>
        <v>0</v>
      </c>
      <c r="AE65" s="53" t="e">
        <f t="shared" si="45"/>
        <v>#NUM!</v>
      </c>
      <c r="AF65" s="53" t="str">
        <f t="shared" si="46"/>
        <v>nei</v>
      </c>
      <c r="AG65" s="53">
        <f t="shared" si="47"/>
        <v>0</v>
      </c>
      <c r="AH65" s="53" t="e">
        <f t="shared" si="48"/>
        <v>#NUM!</v>
      </c>
      <c r="AI65" s="53" t="str">
        <f t="shared" si="49"/>
        <v>nei</v>
      </c>
      <c r="AJ65" s="53">
        <f t="shared" si="50"/>
        <v>0</v>
      </c>
      <c r="AK65" s="53" t="e">
        <f t="shared" si="51"/>
        <v>#NUM!</v>
      </c>
      <c r="AL65" s="53" t="str">
        <f t="shared" si="52"/>
        <v>nei</v>
      </c>
      <c r="AM65" s="53">
        <f t="shared" si="53"/>
        <v>0</v>
      </c>
      <c r="AN65" s="53" t="e">
        <f t="shared" si="54"/>
        <v>#NUM!</v>
      </c>
      <c r="AO65" s="53" t="str">
        <f t="shared" si="55"/>
        <v>nei</v>
      </c>
      <c r="AP65" s="53">
        <f t="shared" si="56"/>
        <v>0</v>
      </c>
      <c r="AQ65" s="53" t="e">
        <f t="shared" si="57"/>
        <v>#NUM!</v>
      </c>
      <c r="AR65" s="53" t="str">
        <f t="shared" si="58"/>
        <v>nei</v>
      </c>
      <c r="AS65" s="53">
        <f t="shared" si="59"/>
        <v>0</v>
      </c>
      <c r="AT65" s="53" t="e">
        <f t="shared" si="60"/>
        <v>#NUM!</v>
      </c>
      <c r="AU65" s="53" t="str">
        <f t="shared" si="61"/>
        <v>nei</v>
      </c>
      <c r="AV65" s="53">
        <f t="shared" si="62"/>
        <v>0</v>
      </c>
      <c r="AW65" s="111">
        <f t="shared" si="63"/>
        <v>0</v>
      </c>
    </row>
    <row r="66" spans="2:49" ht="12.75">
      <c r="B66" s="131">
        <v>59</v>
      </c>
      <c r="C66" s="132"/>
      <c r="D66" s="133"/>
      <c r="E66" s="134"/>
      <c r="F66" s="135"/>
      <c r="G66" s="134"/>
      <c r="H66" s="133"/>
      <c r="I66" s="134"/>
      <c r="J66" s="133"/>
      <c r="K66" s="134"/>
      <c r="L66" s="133"/>
      <c r="M66" s="134"/>
      <c r="N66" s="134"/>
      <c r="O66" s="134"/>
      <c r="P66" s="133"/>
      <c r="Q66" s="135"/>
      <c r="R66" s="57">
        <f t="shared" si="32"/>
        <v>0</v>
      </c>
      <c r="S66" s="53" t="e">
        <f t="shared" si="33"/>
        <v>#NUM!</v>
      </c>
      <c r="T66" s="53" t="str">
        <f t="shared" si="34"/>
        <v>nei</v>
      </c>
      <c r="U66" s="53">
        <f t="shared" si="35"/>
        <v>0</v>
      </c>
      <c r="V66" s="53" t="e">
        <f t="shared" si="36"/>
        <v>#NUM!</v>
      </c>
      <c r="W66" s="53" t="str">
        <f t="shared" si="37"/>
        <v>nei</v>
      </c>
      <c r="X66" s="53">
        <f t="shared" si="38"/>
        <v>0</v>
      </c>
      <c r="Y66" s="53" t="e">
        <f t="shared" si="39"/>
        <v>#NUM!</v>
      </c>
      <c r="Z66" s="53" t="str">
        <f t="shared" si="40"/>
        <v>nei</v>
      </c>
      <c r="AA66" s="53">
        <f t="shared" si="41"/>
        <v>0</v>
      </c>
      <c r="AB66" s="53" t="e">
        <f t="shared" si="42"/>
        <v>#NUM!</v>
      </c>
      <c r="AC66" s="53" t="str">
        <f t="shared" si="43"/>
        <v>nei</v>
      </c>
      <c r="AD66" s="53">
        <f t="shared" si="44"/>
        <v>0</v>
      </c>
      <c r="AE66" s="53" t="e">
        <f t="shared" si="45"/>
        <v>#NUM!</v>
      </c>
      <c r="AF66" s="53" t="str">
        <f t="shared" si="46"/>
        <v>nei</v>
      </c>
      <c r="AG66" s="53">
        <f t="shared" si="47"/>
        <v>0</v>
      </c>
      <c r="AH66" s="53" t="e">
        <f t="shared" si="48"/>
        <v>#NUM!</v>
      </c>
      <c r="AI66" s="53" t="str">
        <f t="shared" si="49"/>
        <v>nei</v>
      </c>
      <c r="AJ66" s="53">
        <f t="shared" si="50"/>
        <v>0</v>
      </c>
      <c r="AK66" s="53" t="e">
        <f t="shared" si="51"/>
        <v>#NUM!</v>
      </c>
      <c r="AL66" s="53" t="str">
        <f t="shared" si="52"/>
        <v>nei</v>
      </c>
      <c r="AM66" s="53">
        <f t="shared" si="53"/>
        <v>0</v>
      </c>
      <c r="AN66" s="53" t="e">
        <f t="shared" si="54"/>
        <v>#NUM!</v>
      </c>
      <c r="AO66" s="53" t="str">
        <f t="shared" si="55"/>
        <v>nei</v>
      </c>
      <c r="AP66" s="53">
        <f t="shared" si="56"/>
        <v>0</v>
      </c>
      <c r="AQ66" s="53" t="e">
        <f t="shared" si="57"/>
        <v>#NUM!</v>
      </c>
      <c r="AR66" s="53" t="str">
        <f t="shared" si="58"/>
        <v>nei</v>
      </c>
      <c r="AS66" s="53">
        <f t="shared" si="59"/>
        <v>0</v>
      </c>
      <c r="AT66" s="53" t="e">
        <f t="shared" si="60"/>
        <v>#NUM!</v>
      </c>
      <c r="AU66" s="53" t="str">
        <f t="shared" si="61"/>
        <v>nei</v>
      </c>
      <c r="AV66" s="53">
        <f t="shared" si="62"/>
        <v>0</v>
      </c>
      <c r="AW66" s="111">
        <f t="shared" si="63"/>
        <v>0</v>
      </c>
    </row>
    <row r="67" spans="2:49" ht="13.5" thickBot="1">
      <c r="B67" s="63">
        <v>60</v>
      </c>
      <c r="C67" s="32"/>
      <c r="D67" s="67"/>
      <c r="E67" s="58"/>
      <c r="F67" s="81"/>
      <c r="G67" s="58"/>
      <c r="H67" s="67"/>
      <c r="I67" s="58"/>
      <c r="J67" s="67"/>
      <c r="K67" s="58"/>
      <c r="L67" s="67"/>
      <c r="M67" s="58"/>
      <c r="N67" s="58"/>
      <c r="O67" s="58"/>
      <c r="P67" s="67"/>
      <c r="Q67" s="81"/>
      <c r="R67" s="58">
        <f t="shared" si="32"/>
        <v>0</v>
      </c>
      <c r="S67" s="53" t="e">
        <f t="shared" si="33"/>
        <v>#NUM!</v>
      </c>
      <c r="T67" s="53" t="str">
        <f t="shared" si="34"/>
        <v>nei</v>
      </c>
      <c r="U67" s="61">
        <f t="shared" si="35"/>
        <v>0</v>
      </c>
      <c r="V67" s="61" t="e">
        <f t="shared" si="36"/>
        <v>#NUM!</v>
      </c>
      <c r="W67" s="61" t="str">
        <f t="shared" si="37"/>
        <v>nei</v>
      </c>
      <c r="X67" s="61">
        <f t="shared" si="38"/>
        <v>0</v>
      </c>
      <c r="Y67" s="61" t="e">
        <f t="shared" si="39"/>
        <v>#NUM!</v>
      </c>
      <c r="Z67" s="61" t="str">
        <f t="shared" si="40"/>
        <v>nei</v>
      </c>
      <c r="AA67" s="61">
        <f t="shared" si="41"/>
        <v>0</v>
      </c>
      <c r="AB67" s="61" t="e">
        <f t="shared" si="42"/>
        <v>#NUM!</v>
      </c>
      <c r="AC67" s="61" t="str">
        <f t="shared" si="43"/>
        <v>nei</v>
      </c>
      <c r="AD67" s="61">
        <f t="shared" si="44"/>
        <v>0</v>
      </c>
      <c r="AE67" s="61" t="e">
        <f t="shared" si="45"/>
        <v>#NUM!</v>
      </c>
      <c r="AF67" s="61" t="str">
        <f t="shared" si="46"/>
        <v>nei</v>
      </c>
      <c r="AG67" s="61">
        <f t="shared" si="47"/>
        <v>0</v>
      </c>
      <c r="AH67" s="61" t="e">
        <f t="shared" si="48"/>
        <v>#NUM!</v>
      </c>
      <c r="AI67" s="61" t="str">
        <f t="shared" si="49"/>
        <v>nei</v>
      </c>
      <c r="AJ67" s="61">
        <f t="shared" si="50"/>
        <v>0</v>
      </c>
      <c r="AK67" s="61" t="e">
        <f t="shared" si="51"/>
        <v>#NUM!</v>
      </c>
      <c r="AL67" s="61" t="str">
        <f t="shared" si="52"/>
        <v>nei</v>
      </c>
      <c r="AM67" s="61">
        <f t="shared" si="53"/>
        <v>0</v>
      </c>
      <c r="AN67" s="61" t="e">
        <f t="shared" si="54"/>
        <v>#NUM!</v>
      </c>
      <c r="AO67" s="61" t="str">
        <f t="shared" si="55"/>
        <v>nei</v>
      </c>
      <c r="AP67" s="61">
        <f t="shared" si="56"/>
        <v>0</v>
      </c>
      <c r="AQ67" s="61" t="e">
        <f t="shared" si="57"/>
        <v>#NUM!</v>
      </c>
      <c r="AR67" s="61" t="str">
        <f t="shared" si="58"/>
        <v>nei</v>
      </c>
      <c r="AS67" s="61">
        <f t="shared" si="59"/>
        <v>0</v>
      </c>
      <c r="AT67" s="61" t="e">
        <f t="shared" si="60"/>
        <v>#NUM!</v>
      </c>
      <c r="AU67" s="61" t="str">
        <f t="shared" si="61"/>
        <v>nei</v>
      </c>
      <c r="AV67" s="61">
        <f t="shared" si="62"/>
        <v>0</v>
      </c>
      <c r="AW67" s="112">
        <f t="shared" si="63"/>
        <v>0</v>
      </c>
    </row>
    <row r="68" spans="18:34" ht="12.75"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 spans="18:34" ht="12.75"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18:34" ht="12.75"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 spans="18:34" ht="12.75"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18:34" ht="12.75"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18:34" ht="12.75"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8:34" ht="12.75"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8:34" ht="12.75"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8:34" ht="12.75"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8:34" ht="12.75"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8:34" ht="12.75"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8:34" ht="12.75"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8:34" ht="12.75"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8:34" ht="12.75"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8:34" ht="12.75"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8:34" ht="12.75"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8:34" ht="12.75"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8:34" ht="12.75"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8:34" ht="12.75"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8:34" ht="12.75"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8:34" ht="12.75"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8:34" ht="12.75"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8:34" ht="12.75"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8:34" ht="12.75"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8:34" ht="12.75"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8:34" ht="12.75"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8:34" ht="12.75"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8:34" ht="12.75"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8:34" ht="12.75"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8:34" ht="12.75"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8:34" ht="12.75"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8:34" ht="12.75"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8:34" ht="12.75"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8:34" ht="12.75"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8:34" ht="12.75"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8:34" ht="12.75"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18:34" ht="12.75"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 spans="18:34" ht="12.75"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18:34" ht="12.75"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 spans="18:34" ht="12.75"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</row>
    <row r="108" spans="18:34" ht="12.75"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 spans="18:34" ht="12.75"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</row>
    <row r="110" spans="18:34" ht="12.75"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</row>
    <row r="111" spans="18:34" ht="12.75"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</row>
    <row r="112" spans="18:34" ht="12.75"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</row>
    <row r="113" spans="18:34" ht="12.75"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</row>
    <row r="114" spans="18:34" ht="12.75"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</row>
    <row r="115" spans="18:34" ht="12.75"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 spans="18:34" ht="12.75"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 spans="18:34" ht="12.75"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</row>
    <row r="118" spans="18:34" ht="12.75"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</row>
    <row r="119" spans="18:34" ht="12.75"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</row>
    <row r="120" spans="18:34" ht="12.75"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</row>
    <row r="121" spans="18:34" ht="12.75"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18:34" ht="12.75"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18:34" ht="12.75"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18:34" ht="12.75"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18:34" ht="12.75"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18:34" ht="12.75"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18:34" ht="12.75"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18:34" ht="12.75"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18:34" ht="12.75"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spans="18:34" ht="12.75"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 spans="18:34" ht="12.75"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 spans="18:34" ht="12.75"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 spans="18:34" ht="12.75"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 spans="18:34" ht="12.75"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 spans="18:34" ht="12.75"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 spans="18:34" ht="12.75"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 spans="18:34" ht="12.75"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</row>
    <row r="138" spans="18:34" ht="12.75"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 spans="18:34" ht="12.75"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 spans="18:34" ht="12.75"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 spans="18:34" ht="12.75"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</row>
    <row r="142" spans="18:34" ht="12.75"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</row>
    <row r="143" spans="18:34" ht="12.75"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</row>
    <row r="144" spans="18:34" ht="12.75"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 spans="18:34" ht="12.75"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 spans="18:34" ht="12.75"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18:34" ht="12.75"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 spans="18:34" ht="12.75"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 spans="18:34" ht="12.75"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spans="18:34" ht="12.75"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spans="18:34" ht="12.75"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spans="18:34" ht="12.75"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  <row r="153" spans="18:34" ht="12.75"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</row>
    <row r="154" spans="18:34" ht="12.75"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</row>
    <row r="155" spans="18:34" ht="12.75"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W152"/>
  <sheetViews>
    <sheetView tabSelected="1" workbookViewId="0" topLeftCell="A1">
      <selection activeCell="B2" sqref="B2:G2"/>
    </sheetView>
  </sheetViews>
  <sheetFormatPr defaultColWidth="11.421875" defaultRowHeight="12.75"/>
  <cols>
    <col min="1" max="1" width="0.9921875" style="0" customWidth="1"/>
    <col min="2" max="2" width="6.28125" style="0" bestFit="1" customWidth="1"/>
    <col min="3" max="3" width="22.28125" style="0" bestFit="1" customWidth="1"/>
    <col min="4" max="4" width="16.421875" style="0" bestFit="1" customWidth="1"/>
    <col min="5" max="5" width="13.8515625" style="0" bestFit="1" customWidth="1"/>
    <col min="6" max="6" width="12.28125" style="0" bestFit="1" customWidth="1"/>
    <col min="7" max="7" width="12.00390625" style="0" bestFit="1" customWidth="1"/>
    <col min="8" max="8" width="12.421875" style="0" bestFit="1" customWidth="1"/>
    <col min="9" max="9" width="12.00390625" style="0" bestFit="1" customWidth="1"/>
    <col min="10" max="10" width="12.421875" style="0" bestFit="1" customWidth="1"/>
    <col min="11" max="11" width="12.00390625" style="0" bestFit="1" customWidth="1"/>
    <col min="12" max="12" width="13.8515625" style="0" bestFit="1" customWidth="1"/>
    <col min="13" max="13" width="13.00390625" style="0" bestFit="1" customWidth="1"/>
    <col min="14" max="14" width="13.28125" style="0" bestFit="1" customWidth="1"/>
    <col min="15" max="15" width="13.00390625" style="0" bestFit="1" customWidth="1"/>
    <col min="16" max="16" width="17.7109375" style="0" bestFit="1" customWidth="1"/>
    <col min="17" max="17" width="18.00390625" style="0" bestFit="1" customWidth="1"/>
    <col min="18" max="18" width="11.28125" style="0" customWidth="1"/>
    <col min="19" max="48" width="11.28125" style="0" hidden="1" customWidth="1"/>
    <col min="49" max="49" width="11.28125" style="0" customWidth="1"/>
    <col min="50" max="50" width="9.00390625" style="0" bestFit="1" customWidth="1"/>
    <col min="51" max="52" width="9.8515625" style="0" customWidth="1"/>
  </cols>
  <sheetData>
    <row r="2" spans="2:7" ht="20.25">
      <c r="B2" s="137" t="s">
        <v>159</v>
      </c>
      <c r="C2" s="137"/>
      <c r="D2" s="137"/>
      <c r="E2" s="137"/>
      <c r="F2" s="137"/>
      <c r="G2" s="137"/>
    </row>
    <row r="4" spans="2:3" ht="18">
      <c r="B4" s="138" t="s">
        <v>33</v>
      </c>
      <c r="C4" s="138"/>
    </row>
    <row r="5" spans="2:3" ht="18">
      <c r="B5" s="101" t="s">
        <v>110</v>
      </c>
      <c r="C5" s="102"/>
    </row>
    <row r="6" ht="13.5" thickBot="1"/>
    <row r="7" spans="2:49" ht="12.75">
      <c r="B7" s="68"/>
      <c r="C7" s="69"/>
      <c r="D7" s="70" t="s">
        <v>70</v>
      </c>
      <c r="E7" s="71" t="s">
        <v>71</v>
      </c>
      <c r="F7" s="70" t="s">
        <v>160</v>
      </c>
      <c r="G7" s="71" t="s">
        <v>72</v>
      </c>
      <c r="H7" s="70" t="s">
        <v>161</v>
      </c>
      <c r="I7" s="71" t="s">
        <v>73</v>
      </c>
      <c r="J7" s="70" t="s">
        <v>162</v>
      </c>
      <c r="K7" s="71" t="s">
        <v>74</v>
      </c>
      <c r="L7" s="70" t="s">
        <v>163</v>
      </c>
      <c r="M7" s="71" t="s">
        <v>75</v>
      </c>
      <c r="N7" s="71" t="s">
        <v>164</v>
      </c>
      <c r="O7" s="71" t="s">
        <v>76</v>
      </c>
      <c r="P7" s="70" t="s">
        <v>77</v>
      </c>
      <c r="Q7" s="71" t="s">
        <v>165</v>
      </c>
      <c r="R7" s="70" t="s">
        <v>67</v>
      </c>
      <c r="S7" s="78" t="s">
        <v>62</v>
      </c>
      <c r="T7" s="70"/>
      <c r="U7" s="93"/>
      <c r="V7" s="70" t="s">
        <v>63</v>
      </c>
      <c r="W7" s="70"/>
      <c r="X7" s="70"/>
      <c r="Y7" s="78" t="s">
        <v>64</v>
      </c>
      <c r="Z7" s="70"/>
      <c r="AA7" s="93"/>
      <c r="AB7" s="70" t="s">
        <v>65</v>
      </c>
      <c r="AC7" s="70"/>
      <c r="AD7" s="70"/>
      <c r="AE7" s="78" t="s">
        <v>66</v>
      </c>
      <c r="AF7" s="70"/>
      <c r="AG7" s="93"/>
      <c r="AH7" s="78" t="s">
        <v>78</v>
      </c>
      <c r="AI7" s="94"/>
      <c r="AJ7" s="94"/>
      <c r="AK7" s="68" t="s">
        <v>79</v>
      </c>
      <c r="AL7" s="94"/>
      <c r="AM7" s="94"/>
      <c r="AN7" s="68" t="s">
        <v>80</v>
      </c>
      <c r="AO7" s="94"/>
      <c r="AP7" s="94"/>
      <c r="AQ7" s="68" t="s">
        <v>81</v>
      </c>
      <c r="AR7" s="94"/>
      <c r="AS7" s="94"/>
      <c r="AT7" s="68" t="s">
        <v>116</v>
      </c>
      <c r="AU7" s="94"/>
      <c r="AV7" s="72"/>
      <c r="AW7" s="69" t="s">
        <v>57</v>
      </c>
    </row>
    <row r="8" spans="2:49" ht="13.5" thickBot="1">
      <c r="B8" s="73" t="s">
        <v>1</v>
      </c>
      <c r="C8" s="74" t="s">
        <v>0</v>
      </c>
      <c r="D8" s="84" t="s">
        <v>60</v>
      </c>
      <c r="E8" s="85" t="s">
        <v>59</v>
      </c>
      <c r="F8" s="84" t="s">
        <v>111</v>
      </c>
      <c r="G8" s="85" t="s">
        <v>132</v>
      </c>
      <c r="H8" s="84" t="s">
        <v>136</v>
      </c>
      <c r="I8" s="85" t="s">
        <v>145</v>
      </c>
      <c r="J8" s="84" t="s">
        <v>200</v>
      </c>
      <c r="K8" s="91" t="s">
        <v>146</v>
      </c>
      <c r="L8" s="90" t="s">
        <v>192</v>
      </c>
      <c r="M8" s="91" t="s">
        <v>205</v>
      </c>
      <c r="N8" s="91" t="s">
        <v>212</v>
      </c>
      <c r="O8" s="91" t="s">
        <v>122</v>
      </c>
      <c r="P8" s="117" t="s">
        <v>245</v>
      </c>
      <c r="Q8" s="91" t="s">
        <v>246</v>
      </c>
      <c r="R8" s="90"/>
      <c r="S8" s="87"/>
      <c r="T8" s="84"/>
      <c r="U8" s="88"/>
      <c r="V8" s="84"/>
      <c r="W8" s="84"/>
      <c r="X8" s="84"/>
      <c r="Y8" s="87"/>
      <c r="Z8" s="84"/>
      <c r="AA8" s="88"/>
      <c r="AB8" s="84"/>
      <c r="AC8" s="84"/>
      <c r="AD8" s="84"/>
      <c r="AE8" s="87"/>
      <c r="AF8" s="84"/>
      <c r="AG8" s="88"/>
      <c r="AH8" s="87"/>
      <c r="AI8" s="95"/>
      <c r="AJ8" s="95"/>
      <c r="AK8" s="73"/>
      <c r="AL8" s="95"/>
      <c r="AM8" s="95"/>
      <c r="AN8" s="73"/>
      <c r="AO8" s="95"/>
      <c r="AP8" s="95"/>
      <c r="AQ8" s="73"/>
      <c r="AR8" s="95"/>
      <c r="AS8" s="95"/>
      <c r="AT8" s="73"/>
      <c r="AU8" s="95"/>
      <c r="AV8" s="113"/>
      <c r="AW8" s="91"/>
    </row>
    <row r="9" spans="2:49" ht="12.75">
      <c r="B9" s="96">
        <v>1</v>
      </c>
      <c r="C9" s="18" t="s">
        <v>43</v>
      </c>
      <c r="D9" s="92">
        <v>0</v>
      </c>
      <c r="E9" s="77">
        <v>4</v>
      </c>
      <c r="F9" s="92">
        <v>17</v>
      </c>
      <c r="G9" s="77"/>
      <c r="H9" s="92"/>
      <c r="I9" s="77">
        <v>0</v>
      </c>
      <c r="J9" s="92">
        <v>30</v>
      </c>
      <c r="K9" s="77">
        <v>13</v>
      </c>
      <c r="L9" s="92"/>
      <c r="M9" s="77">
        <v>30</v>
      </c>
      <c r="N9" s="77"/>
      <c r="O9" s="92"/>
      <c r="P9" s="77">
        <v>2</v>
      </c>
      <c r="Q9" s="97">
        <v>4</v>
      </c>
      <c r="R9" s="77">
        <f aca="true" t="shared" si="0" ref="R9:R40">COUNT(D9:Q9)</f>
        <v>9</v>
      </c>
      <c r="S9" s="55">
        <f aca="true" t="shared" si="1" ref="S9:S40">LARGE(D9:Q9,1)</f>
        <v>30</v>
      </c>
      <c r="T9" s="55" t="str">
        <f aca="true" t="shared" si="2" ref="T9:T40">IF(R9&gt;0,"ja","nei")</f>
        <v>ja</v>
      </c>
      <c r="U9" s="55">
        <f aca="true" t="shared" si="3" ref="U9:U40">IF(T9="ja",S9,0)</f>
        <v>30</v>
      </c>
      <c r="V9" s="55">
        <f aca="true" t="shared" si="4" ref="V9:V40">LARGE(D9:Q9,2)</f>
        <v>30</v>
      </c>
      <c r="W9" s="55" t="str">
        <f aca="true" t="shared" si="5" ref="W9:W40">IF(R9&gt;1,"ja","nei")</f>
        <v>ja</v>
      </c>
      <c r="X9" s="55">
        <f aca="true" t="shared" si="6" ref="X9:X40">IF(W9="ja",V9,0)</f>
        <v>30</v>
      </c>
      <c r="Y9" s="55">
        <f aca="true" t="shared" si="7" ref="Y9:Y40">LARGE(D9:Q9,3)</f>
        <v>17</v>
      </c>
      <c r="Z9" s="55" t="str">
        <f aca="true" t="shared" si="8" ref="Z9:Z40">IF(R9&gt;2,"ja","nei")</f>
        <v>ja</v>
      </c>
      <c r="AA9" s="55">
        <f aca="true" t="shared" si="9" ref="AA9:AA40">IF(Z9="ja",Y9,0)</f>
        <v>17</v>
      </c>
      <c r="AB9" s="55">
        <f aca="true" t="shared" si="10" ref="AB9:AB40">LARGE(D9:Q9,4)</f>
        <v>13</v>
      </c>
      <c r="AC9" s="55" t="str">
        <f aca="true" t="shared" si="11" ref="AC9:AC40">IF(R9&gt;3,"ja","nei")</f>
        <v>ja</v>
      </c>
      <c r="AD9" s="55">
        <f aca="true" t="shared" si="12" ref="AD9:AD40">IF(AC9="ja",AB9,0)</f>
        <v>13</v>
      </c>
      <c r="AE9" s="55">
        <f aca="true" t="shared" si="13" ref="AE9:AE40">LARGE(D9:Q9,5)</f>
        <v>4</v>
      </c>
      <c r="AF9" s="55" t="str">
        <f aca="true" t="shared" si="14" ref="AF9:AF40">IF(R9&gt;4,"ja","nei")</f>
        <v>ja</v>
      </c>
      <c r="AG9" s="55">
        <f aca="true" t="shared" si="15" ref="AG9:AG40">IF(AF9="ja",AE9,0)</f>
        <v>4</v>
      </c>
      <c r="AH9" s="55">
        <f aca="true" t="shared" si="16" ref="AH9:AH40">LARGE(D9:Q9,6)</f>
        <v>4</v>
      </c>
      <c r="AI9" s="55" t="str">
        <f aca="true" t="shared" si="17" ref="AI9:AI40">IF(R9&gt;5,"ja","nei")</f>
        <v>ja</v>
      </c>
      <c r="AJ9" s="55">
        <f aca="true" t="shared" si="18" ref="AJ9:AJ40">IF(AI9="ja",AH9,0)</f>
        <v>4</v>
      </c>
      <c r="AK9" s="55">
        <f aca="true" t="shared" si="19" ref="AK9:AK40">LARGE(D9:Q9,7)</f>
        <v>2</v>
      </c>
      <c r="AL9" s="55" t="str">
        <f aca="true" t="shared" si="20" ref="AL9:AL40">IF(R9&gt;6,"ja","nei")</f>
        <v>ja</v>
      </c>
      <c r="AM9" s="55">
        <f aca="true" t="shared" si="21" ref="AM9:AM40">IF(AL9="ja",AK9,0)</f>
        <v>2</v>
      </c>
      <c r="AN9" s="55">
        <f aca="true" t="shared" si="22" ref="AN9:AN40">LARGE(D9:Q9,8)</f>
        <v>0</v>
      </c>
      <c r="AO9" s="55" t="str">
        <f aca="true" t="shared" si="23" ref="AO9:AO40">IF(R9&gt;7,"ja","nei")</f>
        <v>ja</v>
      </c>
      <c r="AP9" s="55">
        <f aca="true" t="shared" si="24" ref="AP9:AP40">IF(AO9="ja",AN9,0)</f>
        <v>0</v>
      </c>
      <c r="AQ9" s="55">
        <f aca="true" t="shared" si="25" ref="AQ9:AQ40">LARGE(D9:Q9,9)</f>
        <v>0</v>
      </c>
      <c r="AR9" s="55" t="str">
        <f aca="true" t="shared" si="26" ref="AR9:AR40">IF(R9&gt;8,"ja","nei")</f>
        <v>ja</v>
      </c>
      <c r="AS9" s="55">
        <f aca="true" t="shared" si="27" ref="AS9:AS40">IF(AR9="ja",AQ9,0)</f>
        <v>0</v>
      </c>
      <c r="AT9" s="55" t="e">
        <f aca="true" t="shared" si="28" ref="AT9:AT40">LARGE(D9:Q9,10)</f>
        <v>#NUM!</v>
      </c>
      <c r="AU9" s="55" t="str">
        <f aca="true" t="shared" si="29" ref="AU9:AU40">IF(R9&gt;9,"ja","nei")</f>
        <v>nei</v>
      </c>
      <c r="AV9" s="114">
        <f aca="true" t="shared" si="30" ref="AV9:AV40">IF(AU9="ja",AT9,0)</f>
        <v>0</v>
      </c>
      <c r="AW9" s="98">
        <f aca="true" t="shared" si="31" ref="AW9:AW40">SUM(AV9+AS9+AP9+AM9+AJ9+AG9+AD9+AA9+X9+U9)</f>
        <v>100</v>
      </c>
    </row>
    <row r="10" spans="2:49" ht="12.75">
      <c r="B10" s="27">
        <v>2</v>
      </c>
      <c r="C10" s="22" t="s">
        <v>41</v>
      </c>
      <c r="D10" s="66">
        <v>0</v>
      </c>
      <c r="E10" s="57">
        <v>22</v>
      </c>
      <c r="F10" s="66"/>
      <c r="G10" s="57">
        <v>36</v>
      </c>
      <c r="H10" s="66"/>
      <c r="I10" s="57"/>
      <c r="J10" s="66"/>
      <c r="K10" s="57">
        <v>0</v>
      </c>
      <c r="L10" s="66"/>
      <c r="M10" s="57"/>
      <c r="N10" s="57"/>
      <c r="O10" s="66"/>
      <c r="P10" s="57"/>
      <c r="Q10" s="80">
        <v>10</v>
      </c>
      <c r="R10" s="57">
        <f t="shared" si="0"/>
        <v>5</v>
      </c>
      <c r="S10" s="53">
        <f t="shared" si="1"/>
        <v>36</v>
      </c>
      <c r="T10" s="53" t="str">
        <f t="shared" si="2"/>
        <v>ja</v>
      </c>
      <c r="U10" s="53">
        <f t="shared" si="3"/>
        <v>36</v>
      </c>
      <c r="V10" s="53">
        <f t="shared" si="4"/>
        <v>22</v>
      </c>
      <c r="W10" s="53" t="str">
        <f t="shared" si="5"/>
        <v>ja</v>
      </c>
      <c r="X10" s="53">
        <f t="shared" si="6"/>
        <v>22</v>
      </c>
      <c r="Y10" s="53">
        <f t="shared" si="7"/>
        <v>10</v>
      </c>
      <c r="Z10" s="53" t="str">
        <f t="shared" si="8"/>
        <v>ja</v>
      </c>
      <c r="AA10" s="53">
        <f t="shared" si="9"/>
        <v>10</v>
      </c>
      <c r="AB10" s="53">
        <f t="shared" si="10"/>
        <v>0</v>
      </c>
      <c r="AC10" s="53" t="str">
        <f t="shared" si="11"/>
        <v>ja</v>
      </c>
      <c r="AD10" s="53">
        <f t="shared" si="12"/>
        <v>0</v>
      </c>
      <c r="AE10" s="53">
        <f t="shared" si="13"/>
        <v>0</v>
      </c>
      <c r="AF10" s="53" t="str">
        <f t="shared" si="14"/>
        <v>ja</v>
      </c>
      <c r="AG10" s="53">
        <f t="shared" si="15"/>
        <v>0</v>
      </c>
      <c r="AH10" s="53" t="e">
        <f t="shared" si="16"/>
        <v>#NUM!</v>
      </c>
      <c r="AI10" s="53" t="str">
        <f t="shared" si="17"/>
        <v>nei</v>
      </c>
      <c r="AJ10" s="53">
        <f t="shared" si="18"/>
        <v>0</v>
      </c>
      <c r="AK10" s="53" t="e">
        <f t="shared" si="19"/>
        <v>#NUM!</v>
      </c>
      <c r="AL10" s="53" t="str">
        <f t="shared" si="20"/>
        <v>nei</v>
      </c>
      <c r="AM10" s="53">
        <f t="shared" si="21"/>
        <v>0</v>
      </c>
      <c r="AN10" s="53" t="e">
        <f t="shared" si="22"/>
        <v>#NUM!</v>
      </c>
      <c r="AO10" s="53" t="str">
        <f t="shared" si="23"/>
        <v>nei</v>
      </c>
      <c r="AP10" s="53">
        <f t="shared" si="24"/>
        <v>0</v>
      </c>
      <c r="AQ10" s="53" t="e">
        <f t="shared" si="25"/>
        <v>#NUM!</v>
      </c>
      <c r="AR10" s="53" t="str">
        <f t="shared" si="26"/>
        <v>nei</v>
      </c>
      <c r="AS10" s="53">
        <f t="shared" si="27"/>
        <v>0</v>
      </c>
      <c r="AT10" s="53" t="e">
        <f t="shared" si="28"/>
        <v>#NUM!</v>
      </c>
      <c r="AU10" s="53" t="str">
        <f t="shared" si="29"/>
        <v>nei</v>
      </c>
      <c r="AV10" s="115">
        <f t="shared" si="30"/>
        <v>0</v>
      </c>
      <c r="AW10" s="111">
        <f t="shared" si="31"/>
        <v>68</v>
      </c>
    </row>
    <row r="11" spans="2:49" ht="12.75">
      <c r="B11" s="27">
        <v>3</v>
      </c>
      <c r="C11" s="22" t="s">
        <v>104</v>
      </c>
      <c r="D11" s="66"/>
      <c r="E11" s="57">
        <v>0</v>
      </c>
      <c r="F11" s="66">
        <v>8</v>
      </c>
      <c r="G11" s="57">
        <v>10</v>
      </c>
      <c r="H11" s="66"/>
      <c r="I11" s="57"/>
      <c r="J11" s="66"/>
      <c r="K11" s="57"/>
      <c r="L11" s="66"/>
      <c r="M11" s="57"/>
      <c r="N11" s="57">
        <v>22</v>
      </c>
      <c r="O11" s="66"/>
      <c r="P11" s="57"/>
      <c r="Q11" s="80">
        <v>22</v>
      </c>
      <c r="R11" s="57">
        <f t="shared" si="0"/>
        <v>5</v>
      </c>
      <c r="S11" s="53">
        <f t="shared" si="1"/>
        <v>22</v>
      </c>
      <c r="T11" s="53" t="str">
        <f t="shared" si="2"/>
        <v>ja</v>
      </c>
      <c r="U11" s="53">
        <f t="shared" si="3"/>
        <v>22</v>
      </c>
      <c r="V11" s="53">
        <f t="shared" si="4"/>
        <v>22</v>
      </c>
      <c r="W11" s="53" t="str">
        <f t="shared" si="5"/>
        <v>ja</v>
      </c>
      <c r="X11" s="53">
        <f t="shared" si="6"/>
        <v>22</v>
      </c>
      <c r="Y11" s="53">
        <f t="shared" si="7"/>
        <v>10</v>
      </c>
      <c r="Z11" s="53" t="str">
        <f t="shared" si="8"/>
        <v>ja</v>
      </c>
      <c r="AA11" s="53">
        <f t="shared" si="9"/>
        <v>10</v>
      </c>
      <c r="AB11" s="53">
        <f t="shared" si="10"/>
        <v>8</v>
      </c>
      <c r="AC11" s="53" t="str">
        <f t="shared" si="11"/>
        <v>ja</v>
      </c>
      <c r="AD11" s="53">
        <f t="shared" si="12"/>
        <v>8</v>
      </c>
      <c r="AE11" s="53">
        <f t="shared" si="13"/>
        <v>0</v>
      </c>
      <c r="AF11" s="53" t="str">
        <f t="shared" si="14"/>
        <v>ja</v>
      </c>
      <c r="AG11" s="53">
        <f t="shared" si="15"/>
        <v>0</v>
      </c>
      <c r="AH11" s="53" t="e">
        <f t="shared" si="16"/>
        <v>#NUM!</v>
      </c>
      <c r="AI11" s="53" t="str">
        <f t="shared" si="17"/>
        <v>nei</v>
      </c>
      <c r="AJ11" s="53">
        <f t="shared" si="18"/>
        <v>0</v>
      </c>
      <c r="AK11" s="53" t="e">
        <f t="shared" si="19"/>
        <v>#NUM!</v>
      </c>
      <c r="AL11" s="53" t="str">
        <f t="shared" si="20"/>
        <v>nei</v>
      </c>
      <c r="AM11" s="53">
        <f t="shared" si="21"/>
        <v>0</v>
      </c>
      <c r="AN11" s="53" t="e">
        <f t="shared" si="22"/>
        <v>#NUM!</v>
      </c>
      <c r="AO11" s="53" t="str">
        <f t="shared" si="23"/>
        <v>nei</v>
      </c>
      <c r="AP11" s="53">
        <f t="shared" si="24"/>
        <v>0</v>
      </c>
      <c r="AQ11" s="53" t="e">
        <f t="shared" si="25"/>
        <v>#NUM!</v>
      </c>
      <c r="AR11" s="53" t="str">
        <f t="shared" si="26"/>
        <v>nei</v>
      </c>
      <c r="AS11" s="53">
        <f t="shared" si="27"/>
        <v>0</v>
      </c>
      <c r="AT11" s="53" t="e">
        <f t="shared" si="28"/>
        <v>#NUM!</v>
      </c>
      <c r="AU11" s="53" t="str">
        <f t="shared" si="29"/>
        <v>nei</v>
      </c>
      <c r="AV11" s="115">
        <f t="shared" si="30"/>
        <v>0</v>
      </c>
      <c r="AW11" s="111">
        <f t="shared" si="31"/>
        <v>62</v>
      </c>
    </row>
    <row r="12" spans="2:49" ht="12.75">
      <c r="B12" s="27">
        <v>4</v>
      </c>
      <c r="C12" s="22" t="s">
        <v>94</v>
      </c>
      <c r="D12" s="66"/>
      <c r="E12" s="57">
        <v>30</v>
      </c>
      <c r="F12" s="66"/>
      <c r="G12" s="57"/>
      <c r="H12" s="66"/>
      <c r="I12" s="57"/>
      <c r="J12" s="66"/>
      <c r="K12" s="57"/>
      <c r="L12" s="66"/>
      <c r="M12" s="57"/>
      <c r="N12" s="57"/>
      <c r="O12" s="66"/>
      <c r="P12" s="57"/>
      <c r="Q12" s="80">
        <v>22</v>
      </c>
      <c r="R12" s="57">
        <f t="shared" si="0"/>
        <v>2</v>
      </c>
      <c r="S12" s="53">
        <f t="shared" si="1"/>
        <v>30</v>
      </c>
      <c r="T12" s="53" t="str">
        <f t="shared" si="2"/>
        <v>ja</v>
      </c>
      <c r="U12" s="53">
        <f t="shared" si="3"/>
        <v>30</v>
      </c>
      <c r="V12" s="53">
        <f t="shared" si="4"/>
        <v>22</v>
      </c>
      <c r="W12" s="53" t="str">
        <f t="shared" si="5"/>
        <v>ja</v>
      </c>
      <c r="X12" s="53">
        <f t="shared" si="6"/>
        <v>22</v>
      </c>
      <c r="Y12" s="53" t="e">
        <f t="shared" si="7"/>
        <v>#NUM!</v>
      </c>
      <c r="Z12" s="53" t="str">
        <f t="shared" si="8"/>
        <v>nei</v>
      </c>
      <c r="AA12" s="53">
        <f t="shared" si="9"/>
        <v>0</v>
      </c>
      <c r="AB12" s="53" t="e">
        <f t="shared" si="10"/>
        <v>#NUM!</v>
      </c>
      <c r="AC12" s="53" t="str">
        <f t="shared" si="11"/>
        <v>nei</v>
      </c>
      <c r="AD12" s="53">
        <f t="shared" si="12"/>
        <v>0</v>
      </c>
      <c r="AE12" s="53" t="e">
        <f t="shared" si="13"/>
        <v>#NUM!</v>
      </c>
      <c r="AF12" s="53" t="str">
        <f t="shared" si="14"/>
        <v>nei</v>
      </c>
      <c r="AG12" s="53">
        <f t="shared" si="15"/>
        <v>0</v>
      </c>
      <c r="AH12" s="53" t="e">
        <f t="shared" si="16"/>
        <v>#NUM!</v>
      </c>
      <c r="AI12" s="53" t="str">
        <f t="shared" si="17"/>
        <v>nei</v>
      </c>
      <c r="AJ12" s="53">
        <f t="shared" si="18"/>
        <v>0</v>
      </c>
      <c r="AK12" s="53" t="e">
        <f t="shared" si="19"/>
        <v>#NUM!</v>
      </c>
      <c r="AL12" s="53" t="str">
        <f t="shared" si="20"/>
        <v>nei</v>
      </c>
      <c r="AM12" s="53">
        <f t="shared" si="21"/>
        <v>0</v>
      </c>
      <c r="AN12" s="53" t="e">
        <f t="shared" si="22"/>
        <v>#NUM!</v>
      </c>
      <c r="AO12" s="53" t="str">
        <f t="shared" si="23"/>
        <v>nei</v>
      </c>
      <c r="AP12" s="53">
        <f t="shared" si="24"/>
        <v>0</v>
      </c>
      <c r="AQ12" s="53" t="e">
        <f t="shared" si="25"/>
        <v>#NUM!</v>
      </c>
      <c r="AR12" s="53" t="str">
        <f t="shared" si="26"/>
        <v>nei</v>
      </c>
      <c r="AS12" s="53">
        <f t="shared" si="27"/>
        <v>0</v>
      </c>
      <c r="AT12" s="53" t="e">
        <f t="shared" si="28"/>
        <v>#NUM!</v>
      </c>
      <c r="AU12" s="53" t="str">
        <f t="shared" si="29"/>
        <v>nei</v>
      </c>
      <c r="AV12" s="115">
        <f t="shared" si="30"/>
        <v>0</v>
      </c>
      <c r="AW12" s="111">
        <f t="shared" si="31"/>
        <v>52</v>
      </c>
    </row>
    <row r="13" spans="2:49" ht="12.75">
      <c r="B13" s="27">
        <v>5</v>
      </c>
      <c r="C13" s="100" t="s">
        <v>40</v>
      </c>
      <c r="D13" s="66">
        <v>0</v>
      </c>
      <c r="E13" s="57">
        <v>2</v>
      </c>
      <c r="F13" s="66">
        <v>4</v>
      </c>
      <c r="G13" s="57">
        <v>22</v>
      </c>
      <c r="H13" s="66"/>
      <c r="I13" s="57">
        <v>10</v>
      </c>
      <c r="J13" s="66">
        <v>13</v>
      </c>
      <c r="K13" s="57"/>
      <c r="L13" s="66"/>
      <c r="M13" s="57"/>
      <c r="N13" s="57"/>
      <c r="O13" s="66"/>
      <c r="P13" s="57"/>
      <c r="Q13" s="80">
        <v>0</v>
      </c>
      <c r="R13" s="57">
        <f t="shared" si="0"/>
        <v>7</v>
      </c>
      <c r="S13" s="53">
        <f t="shared" si="1"/>
        <v>22</v>
      </c>
      <c r="T13" s="53" t="str">
        <f t="shared" si="2"/>
        <v>ja</v>
      </c>
      <c r="U13" s="53">
        <f t="shared" si="3"/>
        <v>22</v>
      </c>
      <c r="V13" s="53">
        <f t="shared" si="4"/>
        <v>13</v>
      </c>
      <c r="W13" s="53" t="str">
        <f t="shared" si="5"/>
        <v>ja</v>
      </c>
      <c r="X13" s="53">
        <f t="shared" si="6"/>
        <v>13</v>
      </c>
      <c r="Y13" s="53">
        <f t="shared" si="7"/>
        <v>10</v>
      </c>
      <c r="Z13" s="53" t="str">
        <f t="shared" si="8"/>
        <v>ja</v>
      </c>
      <c r="AA13" s="53">
        <f t="shared" si="9"/>
        <v>10</v>
      </c>
      <c r="AB13" s="53">
        <f t="shared" si="10"/>
        <v>4</v>
      </c>
      <c r="AC13" s="53" t="str">
        <f t="shared" si="11"/>
        <v>ja</v>
      </c>
      <c r="AD13" s="53">
        <f t="shared" si="12"/>
        <v>4</v>
      </c>
      <c r="AE13" s="53">
        <f t="shared" si="13"/>
        <v>2</v>
      </c>
      <c r="AF13" s="53" t="str">
        <f t="shared" si="14"/>
        <v>ja</v>
      </c>
      <c r="AG13" s="53">
        <f t="shared" si="15"/>
        <v>2</v>
      </c>
      <c r="AH13" s="53">
        <f t="shared" si="16"/>
        <v>0</v>
      </c>
      <c r="AI13" s="53" t="str">
        <f t="shared" si="17"/>
        <v>ja</v>
      </c>
      <c r="AJ13" s="53">
        <f t="shared" si="18"/>
        <v>0</v>
      </c>
      <c r="AK13" s="53">
        <f t="shared" si="19"/>
        <v>0</v>
      </c>
      <c r="AL13" s="53" t="str">
        <f t="shared" si="20"/>
        <v>ja</v>
      </c>
      <c r="AM13" s="53">
        <f t="shared" si="21"/>
        <v>0</v>
      </c>
      <c r="AN13" s="53" t="e">
        <f t="shared" si="22"/>
        <v>#NUM!</v>
      </c>
      <c r="AO13" s="53" t="str">
        <f t="shared" si="23"/>
        <v>nei</v>
      </c>
      <c r="AP13" s="53">
        <f t="shared" si="24"/>
        <v>0</v>
      </c>
      <c r="AQ13" s="53" t="e">
        <f t="shared" si="25"/>
        <v>#NUM!</v>
      </c>
      <c r="AR13" s="53" t="str">
        <f t="shared" si="26"/>
        <v>nei</v>
      </c>
      <c r="AS13" s="53">
        <f t="shared" si="27"/>
        <v>0</v>
      </c>
      <c r="AT13" s="53" t="e">
        <f t="shared" si="28"/>
        <v>#NUM!</v>
      </c>
      <c r="AU13" s="53" t="str">
        <f t="shared" si="29"/>
        <v>nei</v>
      </c>
      <c r="AV13" s="115">
        <f t="shared" si="30"/>
        <v>0</v>
      </c>
      <c r="AW13" s="111">
        <f t="shared" si="31"/>
        <v>51</v>
      </c>
    </row>
    <row r="14" spans="2:49" ht="12.75">
      <c r="B14" s="27">
        <v>6</v>
      </c>
      <c r="C14" s="22" t="s">
        <v>153</v>
      </c>
      <c r="D14" s="66"/>
      <c r="E14" s="57"/>
      <c r="F14" s="66"/>
      <c r="G14" s="57"/>
      <c r="H14" s="66"/>
      <c r="I14" s="57"/>
      <c r="J14" s="66">
        <v>17</v>
      </c>
      <c r="K14" s="57"/>
      <c r="L14" s="66"/>
      <c r="M14" s="57"/>
      <c r="N14" s="57">
        <v>30</v>
      </c>
      <c r="O14" s="66"/>
      <c r="P14" s="57"/>
      <c r="Q14" s="80"/>
      <c r="R14" s="57">
        <f t="shared" si="0"/>
        <v>2</v>
      </c>
      <c r="S14" s="53">
        <f t="shared" si="1"/>
        <v>30</v>
      </c>
      <c r="T14" s="53" t="str">
        <f t="shared" si="2"/>
        <v>ja</v>
      </c>
      <c r="U14" s="53">
        <f t="shared" si="3"/>
        <v>30</v>
      </c>
      <c r="V14" s="53">
        <f t="shared" si="4"/>
        <v>17</v>
      </c>
      <c r="W14" s="53" t="str">
        <f t="shared" si="5"/>
        <v>ja</v>
      </c>
      <c r="X14" s="53">
        <f t="shared" si="6"/>
        <v>17</v>
      </c>
      <c r="Y14" s="53" t="e">
        <f t="shared" si="7"/>
        <v>#NUM!</v>
      </c>
      <c r="Z14" s="53" t="str">
        <f t="shared" si="8"/>
        <v>nei</v>
      </c>
      <c r="AA14" s="53">
        <f t="shared" si="9"/>
        <v>0</v>
      </c>
      <c r="AB14" s="53" t="e">
        <f t="shared" si="10"/>
        <v>#NUM!</v>
      </c>
      <c r="AC14" s="53" t="str">
        <f t="shared" si="11"/>
        <v>nei</v>
      </c>
      <c r="AD14" s="53">
        <f t="shared" si="12"/>
        <v>0</v>
      </c>
      <c r="AE14" s="53" t="e">
        <f t="shared" si="13"/>
        <v>#NUM!</v>
      </c>
      <c r="AF14" s="53" t="str">
        <f t="shared" si="14"/>
        <v>nei</v>
      </c>
      <c r="AG14" s="53">
        <f t="shared" si="15"/>
        <v>0</v>
      </c>
      <c r="AH14" s="53" t="e">
        <f t="shared" si="16"/>
        <v>#NUM!</v>
      </c>
      <c r="AI14" s="53" t="str">
        <f t="shared" si="17"/>
        <v>nei</v>
      </c>
      <c r="AJ14" s="53">
        <f t="shared" si="18"/>
        <v>0</v>
      </c>
      <c r="AK14" s="53" t="e">
        <f t="shared" si="19"/>
        <v>#NUM!</v>
      </c>
      <c r="AL14" s="53" t="str">
        <f t="shared" si="20"/>
        <v>nei</v>
      </c>
      <c r="AM14" s="53">
        <f t="shared" si="21"/>
        <v>0</v>
      </c>
      <c r="AN14" s="53" t="e">
        <f t="shared" si="22"/>
        <v>#NUM!</v>
      </c>
      <c r="AO14" s="53" t="str">
        <f t="shared" si="23"/>
        <v>nei</v>
      </c>
      <c r="AP14" s="53">
        <f t="shared" si="24"/>
        <v>0</v>
      </c>
      <c r="AQ14" s="53" t="e">
        <f t="shared" si="25"/>
        <v>#NUM!</v>
      </c>
      <c r="AR14" s="53" t="str">
        <f t="shared" si="26"/>
        <v>nei</v>
      </c>
      <c r="AS14" s="53">
        <f t="shared" si="27"/>
        <v>0</v>
      </c>
      <c r="AT14" s="53" t="e">
        <f t="shared" si="28"/>
        <v>#NUM!</v>
      </c>
      <c r="AU14" s="53" t="str">
        <f t="shared" si="29"/>
        <v>nei</v>
      </c>
      <c r="AV14" s="115">
        <f t="shared" si="30"/>
        <v>0</v>
      </c>
      <c r="AW14" s="111">
        <f t="shared" si="31"/>
        <v>47</v>
      </c>
    </row>
    <row r="15" spans="2:49" ht="12.75">
      <c r="B15" s="27">
        <v>7</v>
      </c>
      <c r="C15" s="99" t="s">
        <v>101</v>
      </c>
      <c r="D15" s="66"/>
      <c r="E15" s="57">
        <v>6</v>
      </c>
      <c r="F15" s="66"/>
      <c r="G15" s="57"/>
      <c r="H15" s="66"/>
      <c r="I15" s="57"/>
      <c r="J15" s="66">
        <v>8</v>
      </c>
      <c r="K15" s="57">
        <v>10</v>
      </c>
      <c r="L15" s="66"/>
      <c r="M15" s="57"/>
      <c r="N15" s="57"/>
      <c r="O15" s="66"/>
      <c r="P15" s="57">
        <v>22</v>
      </c>
      <c r="Q15" s="80">
        <v>0</v>
      </c>
      <c r="R15" s="57">
        <f t="shared" si="0"/>
        <v>5</v>
      </c>
      <c r="S15" s="53">
        <f t="shared" si="1"/>
        <v>22</v>
      </c>
      <c r="T15" s="53" t="str">
        <f t="shared" si="2"/>
        <v>ja</v>
      </c>
      <c r="U15" s="53">
        <f t="shared" si="3"/>
        <v>22</v>
      </c>
      <c r="V15" s="53">
        <f t="shared" si="4"/>
        <v>10</v>
      </c>
      <c r="W15" s="53" t="str">
        <f t="shared" si="5"/>
        <v>ja</v>
      </c>
      <c r="X15" s="53">
        <f t="shared" si="6"/>
        <v>10</v>
      </c>
      <c r="Y15" s="53">
        <f t="shared" si="7"/>
        <v>8</v>
      </c>
      <c r="Z15" s="53" t="str">
        <f t="shared" si="8"/>
        <v>ja</v>
      </c>
      <c r="AA15" s="53">
        <f t="shared" si="9"/>
        <v>8</v>
      </c>
      <c r="AB15" s="53">
        <f t="shared" si="10"/>
        <v>6</v>
      </c>
      <c r="AC15" s="53" t="str">
        <f t="shared" si="11"/>
        <v>ja</v>
      </c>
      <c r="AD15" s="53">
        <f t="shared" si="12"/>
        <v>6</v>
      </c>
      <c r="AE15" s="53">
        <f t="shared" si="13"/>
        <v>0</v>
      </c>
      <c r="AF15" s="53" t="str">
        <f t="shared" si="14"/>
        <v>ja</v>
      </c>
      <c r="AG15" s="53">
        <f t="shared" si="15"/>
        <v>0</v>
      </c>
      <c r="AH15" s="53" t="e">
        <f t="shared" si="16"/>
        <v>#NUM!</v>
      </c>
      <c r="AI15" s="53" t="str">
        <f t="shared" si="17"/>
        <v>nei</v>
      </c>
      <c r="AJ15" s="53">
        <f t="shared" si="18"/>
        <v>0</v>
      </c>
      <c r="AK15" s="53" t="e">
        <f t="shared" si="19"/>
        <v>#NUM!</v>
      </c>
      <c r="AL15" s="53" t="str">
        <f t="shared" si="20"/>
        <v>nei</v>
      </c>
      <c r="AM15" s="53">
        <f t="shared" si="21"/>
        <v>0</v>
      </c>
      <c r="AN15" s="53" t="e">
        <f t="shared" si="22"/>
        <v>#NUM!</v>
      </c>
      <c r="AO15" s="53" t="str">
        <f t="shared" si="23"/>
        <v>nei</v>
      </c>
      <c r="AP15" s="53">
        <f t="shared" si="24"/>
        <v>0</v>
      </c>
      <c r="AQ15" s="53" t="e">
        <f t="shared" si="25"/>
        <v>#NUM!</v>
      </c>
      <c r="AR15" s="53" t="str">
        <f t="shared" si="26"/>
        <v>nei</v>
      </c>
      <c r="AS15" s="53">
        <f t="shared" si="27"/>
        <v>0</v>
      </c>
      <c r="AT15" s="53" t="e">
        <f t="shared" si="28"/>
        <v>#NUM!</v>
      </c>
      <c r="AU15" s="53" t="str">
        <f t="shared" si="29"/>
        <v>nei</v>
      </c>
      <c r="AV15" s="115">
        <f t="shared" si="30"/>
        <v>0</v>
      </c>
      <c r="AW15" s="111">
        <f t="shared" si="31"/>
        <v>46</v>
      </c>
    </row>
    <row r="16" spans="2:49" ht="12.75">
      <c r="B16" s="27">
        <v>8</v>
      </c>
      <c r="C16" s="22" t="s">
        <v>34</v>
      </c>
      <c r="D16" s="66">
        <v>30</v>
      </c>
      <c r="E16" s="57"/>
      <c r="F16" s="66">
        <v>0</v>
      </c>
      <c r="G16" s="57">
        <v>8</v>
      </c>
      <c r="H16" s="66"/>
      <c r="I16" s="57"/>
      <c r="J16" s="66">
        <v>4</v>
      </c>
      <c r="K16" s="57"/>
      <c r="L16" s="66"/>
      <c r="M16" s="57"/>
      <c r="N16" s="57"/>
      <c r="O16" s="66"/>
      <c r="P16" s="57"/>
      <c r="Q16" s="80"/>
      <c r="R16" s="57">
        <f t="shared" si="0"/>
        <v>4</v>
      </c>
      <c r="S16" s="53">
        <f t="shared" si="1"/>
        <v>30</v>
      </c>
      <c r="T16" s="53" t="str">
        <f t="shared" si="2"/>
        <v>ja</v>
      </c>
      <c r="U16" s="53">
        <f t="shared" si="3"/>
        <v>30</v>
      </c>
      <c r="V16" s="53">
        <f t="shared" si="4"/>
        <v>8</v>
      </c>
      <c r="W16" s="53" t="str">
        <f t="shared" si="5"/>
        <v>ja</v>
      </c>
      <c r="X16" s="53">
        <f t="shared" si="6"/>
        <v>8</v>
      </c>
      <c r="Y16" s="53">
        <f t="shared" si="7"/>
        <v>4</v>
      </c>
      <c r="Z16" s="53" t="str">
        <f t="shared" si="8"/>
        <v>ja</v>
      </c>
      <c r="AA16" s="53">
        <f t="shared" si="9"/>
        <v>4</v>
      </c>
      <c r="AB16" s="53">
        <f t="shared" si="10"/>
        <v>0</v>
      </c>
      <c r="AC16" s="53" t="str">
        <f t="shared" si="11"/>
        <v>ja</v>
      </c>
      <c r="AD16" s="53">
        <f t="shared" si="12"/>
        <v>0</v>
      </c>
      <c r="AE16" s="53" t="e">
        <f t="shared" si="13"/>
        <v>#NUM!</v>
      </c>
      <c r="AF16" s="53" t="str">
        <f t="shared" si="14"/>
        <v>nei</v>
      </c>
      <c r="AG16" s="53">
        <f t="shared" si="15"/>
        <v>0</v>
      </c>
      <c r="AH16" s="53" t="e">
        <f t="shared" si="16"/>
        <v>#NUM!</v>
      </c>
      <c r="AI16" s="53" t="str">
        <f t="shared" si="17"/>
        <v>nei</v>
      </c>
      <c r="AJ16" s="53">
        <f t="shared" si="18"/>
        <v>0</v>
      </c>
      <c r="AK16" s="53" t="e">
        <f t="shared" si="19"/>
        <v>#NUM!</v>
      </c>
      <c r="AL16" s="53" t="str">
        <f t="shared" si="20"/>
        <v>nei</v>
      </c>
      <c r="AM16" s="53">
        <f t="shared" si="21"/>
        <v>0</v>
      </c>
      <c r="AN16" s="53" t="e">
        <f t="shared" si="22"/>
        <v>#NUM!</v>
      </c>
      <c r="AO16" s="53" t="str">
        <f t="shared" si="23"/>
        <v>nei</v>
      </c>
      <c r="AP16" s="53">
        <f t="shared" si="24"/>
        <v>0</v>
      </c>
      <c r="AQ16" s="53" t="e">
        <f t="shared" si="25"/>
        <v>#NUM!</v>
      </c>
      <c r="AR16" s="53" t="str">
        <f t="shared" si="26"/>
        <v>nei</v>
      </c>
      <c r="AS16" s="53">
        <f t="shared" si="27"/>
        <v>0</v>
      </c>
      <c r="AT16" s="53" t="e">
        <f t="shared" si="28"/>
        <v>#NUM!</v>
      </c>
      <c r="AU16" s="53" t="str">
        <f t="shared" si="29"/>
        <v>nei</v>
      </c>
      <c r="AV16" s="115">
        <f t="shared" si="30"/>
        <v>0</v>
      </c>
      <c r="AW16" s="111">
        <f t="shared" si="31"/>
        <v>42</v>
      </c>
    </row>
    <row r="17" spans="2:49" ht="12.75">
      <c r="B17" s="27">
        <v>9</v>
      </c>
      <c r="C17" s="22" t="s">
        <v>98</v>
      </c>
      <c r="D17" s="66"/>
      <c r="E17" s="57">
        <v>10</v>
      </c>
      <c r="F17" s="66">
        <v>1</v>
      </c>
      <c r="G17" s="57"/>
      <c r="H17" s="66"/>
      <c r="I17" s="57"/>
      <c r="J17" s="66"/>
      <c r="K17" s="57"/>
      <c r="L17" s="66"/>
      <c r="M17" s="57"/>
      <c r="N17" s="57"/>
      <c r="O17" s="66"/>
      <c r="P17" s="57"/>
      <c r="Q17" s="80">
        <v>30</v>
      </c>
      <c r="R17" s="57">
        <f t="shared" si="0"/>
        <v>3</v>
      </c>
      <c r="S17" s="53">
        <f t="shared" si="1"/>
        <v>30</v>
      </c>
      <c r="T17" s="53" t="str">
        <f t="shared" si="2"/>
        <v>ja</v>
      </c>
      <c r="U17" s="53">
        <f t="shared" si="3"/>
        <v>30</v>
      </c>
      <c r="V17" s="53">
        <f t="shared" si="4"/>
        <v>10</v>
      </c>
      <c r="W17" s="53" t="str">
        <f t="shared" si="5"/>
        <v>ja</v>
      </c>
      <c r="X17" s="53">
        <f t="shared" si="6"/>
        <v>10</v>
      </c>
      <c r="Y17" s="53">
        <f t="shared" si="7"/>
        <v>1</v>
      </c>
      <c r="Z17" s="53" t="str">
        <f t="shared" si="8"/>
        <v>ja</v>
      </c>
      <c r="AA17" s="53">
        <f t="shared" si="9"/>
        <v>1</v>
      </c>
      <c r="AB17" s="53" t="e">
        <f t="shared" si="10"/>
        <v>#NUM!</v>
      </c>
      <c r="AC17" s="53" t="str">
        <f t="shared" si="11"/>
        <v>nei</v>
      </c>
      <c r="AD17" s="53">
        <f t="shared" si="12"/>
        <v>0</v>
      </c>
      <c r="AE17" s="53" t="e">
        <f t="shared" si="13"/>
        <v>#NUM!</v>
      </c>
      <c r="AF17" s="53" t="str">
        <f t="shared" si="14"/>
        <v>nei</v>
      </c>
      <c r="AG17" s="53">
        <f t="shared" si="15"/>
        <v>0</v>
      </c>
      <c r="AH17" s="53" t="e">
        <f t="shared" si="16"/>
        <v>#NUM!</v>
      </c>
      <c r="AI17" s="53" t="str">
        <f t="shared" si="17"/>
        <v>nei</v>
      </c>
      <c r="AJ17" s="53">
        <f t="shared" si="18"/>
        <v>0</v>
      </c>
      <c r="AK17" s="53" t="e">
        <f t="shared" si="19"/>
        <v>#NUM!</v>
      </c>
      <c r="AL17" s="53" t="str">
        <f t="shared" si="20"/>
        <v>nei</v>
      </c>
      <c r="AM17" s="53">
        <f t="shared" si="21"/>
        <v>0</v>
      </c>
      <c r="AN17" s="53" t="e">
        <f t="shared" si="22"/>
        <v>#NUM!</v>
      </c>
      <c r="AO17" s="53" t="str">
        <f t="shared" si="23"/>
        <v>nei</v>
      </c>
      <c r="AP17" s="53">
        <f t="shared" si="24"/>
        <v>0</v>
      </c>
      <c r="AQ17" s="53" t="e">
        <f t="shared" si="25"/>
        <v>#NUM!</v>
      </c>
      <c r="AR17" s="53" t="str">
        <f t="shared" si="26"/>
        <v>nei</v>
      </c>
      <c r="AS17" s="53">
        <f t="shared" si="27"/>
        <v>0</v>
      </c>
      <c r="AT17" s="53" t="e">
        <f t="shared" si="28"/>
        <v>#NUM!</v>
      </c>
      <c r="AU17" s="53" t="str">
        <f t="shared" si="29"/>
        <v>nei</v>
      </c>
      <c r="AV17" s="115">
        <f t="shared" si="30"/>
        <v>0</v>
      </c>
      <c r="AW17" s="111">
        <f t="shared" si="31"/>
        <v>41</v>
      </c>
    </row>
    <row r="18" spans="2:49" ht="12.75">
      <c r="B18" s="27">
        <v>10</v>
      </c>
      <c r="C18" s="22" t="s">
        <v>87</v>
      </c>
      <c r="D18" s="66"/>
      <c r="E18" s="57"/>
      <c r="F18" s="66"/>
      <c r="G18" s="57">
        <v>17</v>
      </c>
      <c r="H18" s="66"/>
      <c r="I18" s="57">
        <v>22</v>
      </c>
      <c r="J18" s="66"/>
      <c r="K18" s="57"/>
      <c r="L18" s="66"/>
      <c r="M18" s="57"/>
      <c r="N18" s="57"/>
      <c r="O18" s="66"/>
      <c r="P18" s="57"/>
      <c r="Q18" s="80"/>
      <c r="R18" s="57">
        <f t="shared" si="0"/>
        <v>2</v>
      </c>
      <c r="S18" s="53">
        <f t="shared" si="1"/>
        <v>22</v>
      </c>
      <c r="T18" s="53" t="str">
        <f t="shared" si="2"/>
        <v>ja</v>
      </c>
      <c r="U18" s="53">
        <f t="shared" si="3"/>
        <v>22</v>
      </c>
      <c r="V18" s="53">
        <f t="shared" si="4"/>
        <v>17</v>
      </c>
      <c r="W18" s="53" t="str">
        <f t="shared" si="5"/>
        <v>ja</v>
      </c>
      <c r="X18" s="53">
        <f t="shared" si="6"/>
        <v>17</v>
      </c>
      <c r="Y18" s="53" t="e">
        <f t="shared" si="7"/>
        <v>#NUM!</v>
      </c>
      <c r="Z18" s="53" t="str">
        <f t="shared" si="8"/>
        <v>nei</v>
      </c>
      <c r="AA18" s="53">
        <f t="shared" si="9"/>
        <v>0</v>
      </c>
      <c r="AB18" s="53" t="e">
        <f t="shared" si="10"/>
        <v>#NUM!</v>
      </c>
      <c r="AC18" s="53" t="str">
        <f t="shared" si="11"/>
        <v>nei</v>
      </c>
      <c r="AD18" s="53">
        <f t="shared" si="12"/>
        <v>0</v>
      </c>
      <c r="AE18" s="53" t="e">
        <f t="shared" si="13"/>
        <v>#NUM!</v>
      </c>
      <c r="AF18" s="53" t="str">
        <f t="shared" si="14"/>
        <v>nei</v>
      </c>
      <c r="AG18" s="53">
        <f t="shared" si="15"/>
        <v>0</v>
      </c>
      <c r="AH18" s="53" t="e">
        <f t="shared" si="16"/>
        <v>#NUM!</v>
      </c>
      <c r="AI18" s="53" t="str">
        <f t="shared" si="17"/>
        <v>nei</v>
      </c>
      <c r="AJ18" s="53">
        <f t="shared" si="18"/>
        <v>0</v>
      </c>
      <c r="AK18" s="53" t="e">
        <f t="shared" si="19"/>
        <v>#NUM!</v>
      </c>
      <c r="AL18" s="53" t="str">
        <f t="shared" si="20"/>
        <v>nei</v>
      </c>
      <c r="AM18" s="53">
        <f t="shared" si="21"/>
        <v>0</v>
      </c>
      <c r="AN18" s="53" t="e">
        <f t="shared" si="22"/>
        <v>#NUM!</v>
      </c>
      <c r="AO18" s="53" t="str">
        <f t="shared" si="23"/>
        <v>nei</v>
      </c>
      <c r="AP18" s="53">
        <f t="shared" si="24"/>
        <v>0</v>
      </c>
      <c r="AQ18" s="53" t="e">
        <f t="shared" si="25"/>
        <v>#NUM!</v>
      </c>
      <c r="AR18" s="53" t="str">
        <f t="shared" si="26"/>
        <v>nei</v>
      </c>
      <c r="AS18" s="53">
        <f t="shared" si="27"/>
        <v>0</v>
      </c>
      <c r="AT18" s="53" t="e">
        <f t="shared" si="28"/>
        <v>#NUM!</v>
      </c>
      <c r="AU18" s="53" t="str">
        <f t="shared" si="29"/>
        <v>nei</v>
      </c>
      <c r="AV18" s="115">
        <f t="shared" si="30"/>
        <v>0</v>
      </c>
      <c r="AW18" s="111">
        <f t="shared" si="31"/>
        <v>39</v>
      </c>
    </row>
    <row r="19" spans="2:49" ht="12.75">
      <c r="B19" s="27">
        <v>11</v>
      </c>
      <c r="C19" s="22" t="s">
        <v>100</v>
      </c>
      <c r="D19" s="66"/>
      <c r="E19" s="57">
        <v>0</v>
      </c>
      <c r="F19" s="66">
        <v>0</v>
      </c>
      <c r="G19" s="57"/>
      <c r="H19" s="66"/>
      <c r="I19" s="57">
        <v>8</v>
      </c>
      <c r="J19" s="66">
        <v>13</v>
      </c>
      <c r="K19" s="57"/>
      <c r="L19" s="66"/>
      <c r="M19" s="57">
        <v>17</v>
      </c>
      <c r="N19" s="57"/>
      <c r="O19" s="66"/>
      <c r="P19" s="57"/>
      <c r="Q19" s="80"/>
      <c r="R19" s="57">
        <f t="shared" si="0"/>
        <v>5</v>
      </c>
      <c r="S19" s="53">
        <f t="shared" si="1"/>
        <v>17</v>
      </c>
      <c r="T19" s="53" t="str">
        <f t="shared" si="2"/>
        <v>ja</v>
      </c>
      <c r="U19" s="53">
        <f t="shared" si="3"/>
        <v>17</v>
      </c>
      <c r="V19" s="53">
        <f t="shared" si="4"/>
        <v>13</v>
      </c>
      <c r="W19" s="53" t="str">
        <f t="shared" si="5"/>
        <v>ja</v>
      </c>
      <c r="X19" s="53">
        <f t="shared" si="6"/>
        <v>13</v>
      </c>
      <c r="Y19" s="53">
        <f t="shared" si="7"/>
        <v>8</v>
      </c>
      <c r="Z19" s="53" t="str">
        <f t="shared" si="8"/>
        <v>ja</v>
      </c>
      <c r="AA19" s="53">
        <f t="shared" si="9"/>
        <v>8</v>
      </c>
      <c r="AB19" s="53">
        <f t="shared" si="10"/>
        <v>0</v>
      </c>
      <c r="AC19" s="53" t="str">
        <f t="shared" si="11"/>
        <v>ja</v>
      </c>
      <c r="AD19" s="53">
        <f t="shared" si="12"/>
        <v>0</v>
      </c>
      <c r="AE19" s="53">
        <f t="shared" si="13"/>
        <v>0</v>
      </c>
      <c r="AF19" s="53" t="str">
        <f t="shared" si="14"/>
        <v>ja</v>
      </c>
      <c r="AG19" s="53">
        <f t="shared" si="15"/>
        <v>0</v>
      </c>
      <c r="AH19" s="53" t="e">
        <f t="shared" si="16"/>
        <v>#NUM!</v>
      </c>
      <c r="AI19" s="53" t="str">
        <f t="shared" si="17"/>
        <v>nei</v>
      </c>
      <c r="AJ19" s="53">
        <f t="shared" si="18"/>
        <v>0</v>
      </c>
      <c r="AK19" s="53" t="e">
        <f t="shared" si="19"/>
        <v>#NUM!</v>
      </c>
      <c r="AL19" s="53" t="str">
        <f t="shared" si="20"/>
        <v>nei</v>
      </c>
      <c r="AM19" s="53">
        <f t="shared" si="21"/>
        <v>0</v>
      </c>
      <c r="AN19" s="53" t="e">
        <f t="shared" si="22"/>
        <v>#NUM!</v>
      </c>
      <c r="AO19" s="53" t="str">
        <f t="shared" si="23"/>
        <v>nei</v>
      </c>
      <c r="AP19" s="53">
        <f t="shared" si="24"/>
        <v>0</v>
      </c>
      <c r="AQ19" s="53" t="e">
        <f t="shared" si="25"/>
        <v>#NUM!</v>
      </c>
      <c r="AR19" s="53" t="str">
        <f t="shared" si="26"/>
        <v>nei</v>
      </c>
      <c r="AS19" s="53">
        <f t="shared" si="27"/>
        <v>0</v>
      </c>
      <c r="AT19" s="53" t="e">
        <f t="shared" si="28"/>
        <v>#NUM!</v>
      </c>
      <c r="AU19" s="53" t="str">
        <f t="shared" si="29"/>
        <v>nei</v>
      </c>
      <c r="AV19" s="115">
        <f t="shared" si="30"/>
        <v>0</v>
      </c>
      <c r="AW19" s="111">
        <f t="shared" si="31"/>
        <v>38</v>
      </c>
    </row>
    <row r="20" spans="2:49" ht="12.75">
      <c r="B20" s="27">
        <v>12</v>
      </c>
      <c r="C20" s="22" t="s">
        <v>185</v>
      </c>
      <c r="D20" s="66"/>
      <c r="E20" s="57"/>
      <c r="F20" s="66"/>
      <c r="G20" s="57"/>
      <c r="H20" s="66"/>
      <c r="I20" s="57"/>
      <c r="J20" s="66"/>
      <c r="K20" s="57">
        <v>34</v>
      </c>
      <c r="L20" s="66"/>
      <c r="M20" s="57"/>
      <c r="N20" s="57"/>
      <c r="O20" s="66"/>
      <c r="P20" s="57"/>
      <c r="Q20" s="80"/>
      <c r="R20" s="57">
        <f t="shared" si="0"/>
        <v>1</v>
      </c>
      <c r="S20" s="53">
        <f t="shared" si="1"/>
        <v>34</v>
      </c>
      <c r="T20" s="53" t="str">
        <f t="shared" si="2"/>
        <v>ja</v>
      </c>
      <c r="U20" s="53">
        <f t="shared" si="3"/>
        <v>34</v>
      </c>
      <c r="V20" s="53" t="e">
        <f t="shared" si="4"/>
        <v>#NUM!</v>
      </c>
      <c r="W20" s="53" t="str">
        <f t="shared" si="5"/>
        <v>nei</v>
      </c>
      <c r="X20" s="53">
        <f t="shared" si="6"/>
        <v>0</v>
      </c>
      <c r="Y20" s="53" t="e">
        <f t="shared" si="7"/>
        <v>#NUM!</v>
      </c>
      <c r="Z20" s="53" t="str">
        <f t="shared" si="8"/>
        <v>nei</v>
      </c>
      <c r="AA20" s="53">
        <f t="shared" si="9"/>
        <v>0</v>
      </c>
      <c r="AB20" s="53" t="e">
        <f t="shared" si="10"/>
        <v>#NUM!</v>
      </c>
      <c r="AC20" s="53" t="str">
        <f t="shared" si="11"/>
        <v>nei</v>
      </c>
      <c r="AD20" s="53">
        <f t="shared" si="12"/>
        <v>0</v>
      </c>
      <c r="AE20" s="53" t="e">
        <f t="shared" si="13"/>
        <v>#NUM!</v>
      </c>
      <c r="AF20" s="53" t="str">
        <f t="shared" si="14"/>
        <v>nei</v>
      </c>
      <c r="AG20" s="53">
        <f t="shared" si="15"/>
        <v>0</v>
      </c>
      <c r="AH20" s="53" t="e">
        <f t="shared" si="16"/>
        <v>#NUM!</v>
      </c>
      <c r="AI20" s="53" t="str">
        <f t="shared" si="17"/>
        <v>nei</v>
      </c>
      <c r="AJ20" s="53">
        <f t="shared" si="18"/>
        <v>0</v>
      </c>
      <c r="AK20" s="53" t="e">
        <f t="shared" si="19"/>
        <v>#NUM!</v>
      </c>
      <c r="AL20" s="53" t="str">
        <f t="shared" si="20"/>
        <v>nei</v>
      </c>
      <c r="AM20" s="53">
        <f t="shared" si="21"/>
        <v>0</v>
      </c>
      <c r="AN20" s="53" t="e">
        <f t="shared" si="22"/>
        <v>#NUM!</v>
      </c>
      <c r="AO20" s="53" t="str">
        <f t="shared" si="23"/>
        <v>nei</v>
      </c>
      <c r="AP20" s="53">
        <f t="shared" si="24"/>
        <v>0</v>
      </c>
      <c r="AQ20" s="53" t="e">
        <f t="shared" si="25"/>
        <v>#NUM!</v>
      </c>
      <c r="AR20" s="53" t="str">
        <f t="shared" si="26"/>
        <v>nei</v>
      </c>
      <c r="AS20" s="53">
        <f t="shared" si="27"/>
        <v>0</v>
      </c>
      <c r="AT20" s="53" t="e">
        <f t="shared" si="28"/>
        <v>#NUM!</v>
      </c>
      <c r="AU20" s="53" t="str">
        <f t="shared" si="29"/>
        <v>nei</v>
      </c>
      <c r="AV20" s="115">
        <f t="shared" si="30"/>
        <v>0</v>
      </c>
      <c r="AW20" s="111">
        <f t="shared" si="31"/>
        <v>34</v>
      </c>
    </row>
    <row r="21" spans="2:49" ht="12.75">
      <c r="B21" s="27">
        <v>13</v>
      </c>
      <c r="C21" s="22" t="s">
        <v>38</v>
      </c>
      <c r="D21" s="66">
        <v>22</v>
      </c>
      <c r="E21" s="57">
        <v>10</v>
      </c>
      <c r="F21" s="66"/>
      <c r="G21" s="57"/>
      <c r="H21" s="66"/>
      <c r="I21" s="57"/>
      <c r="J21" s="66"/>
      <c r="K21" s="57"/>
      <c r="L21" s="66"/>
      <c r="M21" s="57"/>
      <c r="N21" s="57"/>
      <c r="O21" s="66"/>
      <c r="P21" s="57"/>
      <c r="Q21" s="80"/>
      <c r="R21" s="57">
        <f t="shared" si="0"/>
        <v>2</v>
      </c>
      <c r="S21" s="53">
        <f t="shared" si="1"/>
        <v>22</v>
      </c>
      <c r="T21" s="53" t="str">
        <f t="shared" si="2"/>
        <v>ja</v>
      </c>
      <c r="U21" s="53">
        <f t="shared" si="3"/>
        <v>22</v>
      </c>
      <c r="V21" s="53">
        <f t="shared" si="4"/>
        <v>10</v>
      </c>
      <c r="W21" s="53" t="str">
        <f t="shared" si="5"/>
        <v>ja</v>
      </c>
      <c r="X21" s="53">
        <f t="shared" si="6"/>
        <v>10</v>
      </c>
      <c r="Y21" s="53" t="e">
        <f t="shared" si="7"/>
        <v>#NUM!</v>
      </c>
      <c r="Z21" s="53" t="str">
        <f t="shared" si="8"/>
        <v>nei</v>
      </c>
      <c r="AA21" s="53">
        <f t="shared" si="9"/>
        <v>0</v>
      </c>
      <c r="AB21" s="53" t="e">
        <f t="shared" si="10"/>
        <v>#NUM!</v>
      </c>
      <c r="AC21" s="53" t="str">
        <f t="shared" si="11"/>
        <v>nei</v>
      </c>
      <c r="AD21" s="53">
        <f t="shared" si="12"/>
        <v>0</v>
      </c>
      <c r="AE21" s="53" t="e">
        <f t="shared" si="13"/>
        <v>#NUM!</v>
      </c>
      <c r="AF21" s="53" t="str">
        <f t="shared" si="14"/>
        <v>nei</v>
      </c>
      <c r="AG21" s="53">
        <f t="shared" si="15"/>
        <v>0</v>
      </c>
      <c r="AH21" s="53" t="e">
        <f t="shared" si="16"/>
        <v>#NUM!</v>
      </c>
      <c r="AI21" s="53" t="str">
        <f t="shared" si="17"/>
        <v>nei</v>
      </c>
      <c r="AJ21" s="53">
        <f t="shared" si="18"/>
        <v>0</v>
      </c>
      <c r="AK21" s="53" t="e">
        <f t="shared" si="19"/>
        <v>#NUM!</v>
      </c>
      <c r="AL21" s="53" t="str">
        <f t="shared" si="20"/>
        <v>nei</v>
      </c>
      <c r="AM21" s="53">
        <f t="shared" si="21"/>
        <v>0</v>
      </c>
      <c r="AN21" s="53" t="e">
        <f t="shared" si="22"/>
        <v>#NUM!</v>
      </c>
      <c r="AO21" s="53" t="str">
        <f t="shared" si="23"/>
        <v>nei</v>
      </c>
      <c r="AP21" s="53">
        <f t="shared" si="24"/>
        <v>0</v>
      </c>
      <c r="AQ21" s="53" t="e">
        <f t="shared" si="25"/>
        <v>#NUM!</v>
      </c>
      <c r="AR21" s="53" t="str">
        <f t="shared" si="26"/>
        <v>nei</v>
      </c>
      <c r="AS21" s="53">
        <f t="shared" si="27"/>
        <v>0</v>
      </c>
      <c r="AT21" s="53" t="e">
        <f t="shared" si="28"/>
        <v>#NUM!</v>
      </c>
      <c r="AU21" s="53" t="str">
        <f t="shared" si="29"/>
        <v>nei</v>
      </c>
      <c r="AV21" s="115">
        <f t="shared" si="30"/>
        <v>0</v>
      </c>
      <c r="AW21" s="111">
        <f t="shared" si="31"/>
        <v>32</v>
      </c>
    </row>
    <row r="22" spans="2:49" ht="12.75">
      <c r="B22" s="27">
        <v>14</v>
      </c>
      <c r="C22" s="22" t="s">
        <v>88</v>
      </c>
      <c r="D22" s="66"/>
      <c r="E22" s="57"/>
      <c r="F22" s="66">
        <v>30</v>
      </c>
      <c r="G22" s="57"/>
      <c r="H22" s="66"/>
      <c r="I22" s="57"/>
      <c r="J22" s="66"/>
      <c r="K22" s="57"/>
      <c r="L22" s="66"/>
      <c r="M22" s="57"/>
      <c r="N22" s="57"/>
      <c r="O22" s="66"/>
      <c r="P22" s="57"/>
      <c r="Q22" s="80"/>
      <c r="R22" s="57">
        <f t="shared" si="0"/>
        <v>1</v>
      </c>
      <c r="S22" s="53">
        <f t="shared" si="1"/>
        <v>30</v>
      </c>
      <c r="T22" s="53" t="str">
        <f t="shared" si="2"/>
        <v>ja</v>
      </c>
      <c r="U22" s="53">
        <f t="shared" si="3"/>
        <v>30</v>
      </c>
      <c r="V22" s="53" t="e">
        <f t="shared" si="4"/>
        <v>#NUM!</v>
      </c>
      <c r="W22" s="53" t="str">
        <f t="shared" si="5"/>
        <v>nei</v>
      </c>
      <c r="X22" s="53">
        <f t="shared" si="6"/>
        <v>0</v>
      </c>
      <c r="Y22" s="53" t="e">
        <f t="shared" si="7"/>
        <v>#NUM!</v>
      </c>
      <c r="Z22" s="53" t="str">
        <f t="shared" si="8"/>
        <v>nei</v>
      </c>
      <c r="AA22" s="53">
        <f t="shared" si="9"/>
        <v>0</v>
      </c>
      <c r="AB22" s="53" t="e">
        <f t="shared" si="10"/>
        <v>#NUM!</v>
      </c>
      <c r="AC22" s="53" t="str">
        <f t="shared" si="11"/>
        <v>nei</v>
      </c>
      <c r="AD22" s="53">
        <f t="shared" si="12"/>
        <v>0</v>
      </c>
      <c r="AE22" s="53" t="e">
        <f t="shared" si="13"/>
        <v>#NUM!</v>
      </c>
      <c r="AF22" s="53" t="str">
        <f t="shared" si="14"/>
        <v>nei</v>
      </c>
      <c r="AG22" s="53">
        <f t="shared" si="15"/>
        <v>0</v>
      </c>
      <c r="AH22" s="53" t="e">
        <f t="shared" si="16"/>
        <v>#NUM!</v>
      </c>
      <c r="AI22" s="53" t="str">
        <f t="shared" si="17"/>
        <v>nei</v>
      </c>
      <c r="AJ22" s="53">
        <f t="shared" si="18"/>
        <v>0</v>
      </c>
      <c r="AK22" s="53" t="e">
        <f t="shared" si="19"/>
        <v>#NUM!</v>
      </c>
      <c r="AL22" s="53" t="str">
        <f t="shared" si="20"/>
        <v>nei</v>
      </c>
      <c r="AM22" s="53">
        <f t="shared" si="21"/>
        <v>0</v>
      </c>
      <c r="AN22" s="53" t="e">
        <f t="shared" si="22"/>
        <v>#NUM!</v>
      </c>
      <c r="AO22" s="53" t="str">
        <f t="shared" si="23"/>
        <v>nei</v>
      </c>
      <c r="AP22" s="53">
        <f t="shared" si="24"/>
        <v>0</v>
      </c>
      <c r="AQ22" s="53" t="e">
        <f t="shared" si="25"/>
        <v>#NUM!</v>
      </c>
      <c r="AR22" s="53" t="str">
        <f t="shared" si="26"/>
        <v>nei</v>
      </c>
      <c r="AS22" s="53">
        <f t="shared" si="27"/>
        <v>0</v>
      </c>
      <c r="AT22" s="53" t="e">
        <f t="shared" si="28"/>
        <v>#NUM!</v>
      </c>
      <c r="AU22" s="53" t="str">
        <f t="shared" si="29"/>
        <v>nei</v>
      </c>
      <c r="AV22" s="115">
        <f t="shared" si="30"/>
        <v>0</v>
      </c>
      <c r="AW22" s="111">
        <f t="shared" si="31"/>
        <v>30</v>
      </c>
    </row>
    <row r="23" spans="2:49" ht="12.75">
      <c r="B23" s="27">
        <v>14</v>
      </c>
      <c r="C23" s="22" t="s">
        <v>32</v>
      </c>
      <c r="D23" s="66"/>
      <c r="E23" s="57"/>
      <c r="F23" s="66"/>
      <c r="G23" s="57"/>
      <c r="H23" s="66"/>
      <c r="I23" s="57">
        <v>30</v>
      </c>
      <c r="J23" s="66"/>
      <c r="K23" s="57"/>
      <c r="L23" s="66"/>
      <c r="M23" s="57"/>
      <c r="N23" s="57"/>
      <c r="O23" s="66"/>
      <c r="P23" s="57"/>
      <c r="Q23" s="80"/>
      <c r="R23" s="57">
        <f t="shared" si="0"/>
        <v>1</v>
      </c>
      <c r="S23" s="53">
        <f t="shared" si="1"/>
        <v>30</v>
      </c>
      <c r="T23" s="53" t="str">
        <f t="shared" si="2"/>
        <v>ja</v>
      </c>
      <c r="U23" s="53">
        <f t="shared" si="3"/>
        <v>30</v>
      </c>
      <c r="V23" s="53" t="e">
        <f t="shared" si="4"/>
        <v>#NUM!</v>
      </c>
      <c r="W23" s="53" t="str">
        <f t="shared" si="5"/>
        <v>nei</v>
      </c>
      <c r="X23" s="53">
        <f t="shared" si="6"/>
        <v>0</v>
      </c>
      <c r="Y23" s="53" t="e">
        <f t="shared" si="7"/>
        <v>#NUM!</v>
      </c>
      <c r="Z23" s="53" t="str">
        <f t="shared" si="8"/>
        <v>nei</v>
      </c>
      <c r="AA23" s="53">
        <f t="shared" si="9"/>
        <v>0</v>
      </c>
      <c r="AB23" s="53" t="e">
        <f t="shared" si="10"/>
        <v>#NUM!</v>
      </c>
      <c r="AC23" s="53" t="str">
        <f t="shared" si="11"/>
        <v>nei</v>
      </c>
      <c r="AD23" s="53">
        <f t="shared" si="12"/>
        <v>0</v>
      </c>
      <c r="AE23" s="53" t="e">
        <f t="shared" si="13"/>
        <v>#NUM!</v>
      </c>
      <c r="AF23" s="53" t="str">
        <f t="shared" si="14"/>
        <v>nei</v>
      </c>
      <c r="AG23" s="53">
        <f t="shared" si="15"/>
        <v>0</v>
      </c>
      <c r="AH23" s="53" t="e">
        <f t="shared" si="16"/>
        <v>#NUM!</v>
      </c>
      <c r="AI23" s="53" t="str">
        <f t="shared" si="17"/>
        <v>nei</v>
      </c>
      <c r="AJ23" s="53">
        <f t="shared" si="18"/>
        <v>0</v>
      </c>
      <c r="AK23" s="53" t="e">
        <f t="shared" si="19"/>
        <v>#NUM!</v>
      </c>
      <c r="AL23" s="53" t="str">
        <f t="shared" si="20"/>
        <v>nei</v>
      </c>
      <c r="AM23" s="53">
        <f t="shared" si="21"/>
        <v>0</v>
      </c>
      <c r="AN23" s="53" t="e">
        <f t="shared" si="22"/>
        <v>#NUM!</v>
      </c>
      <c r="AO23" s="53" t="str">
        <f t="shared" si="23"/>
        <v>nei</v>
      </c>
      <c r="AP23" s="53">
        <f t="shared" si="24"/>
        <v>0</v>
      </c>
      <c r="AQ23" s="53" t="e">
        <f t="shared" si="25"/>
        <v>#NUM!</v>
      </c>
      <c r="AR23" s="53" t="str">
        <f t="shared" si="26"/>
        <v>nei</v>
      </c>
      <c r="AS23" s="53">
        <f t="shared" si="27"/>
        <v>0</v>
      </c>
      <c r="AT23" s="53" t="e">
        <f t="shared" si="28"/>
        <v>#NUM!</v>
      </c>
      <c r="AU23" s="53" t="str">
        <f t="shared" si="29"/>
        <v>nei</v>
      </c>
      <c r="AV23" s="115">
        <f t="shared" si="30"/>
        <v>0</v>
      </c>
      <c r="AW23" s="111">
        <f t="shared" si="31"/>
        <v>30</v>
      </c>
    </row>
    <row r="24" spans="2:49" ht="12.75">
      <c r="B24" s="27">
        <v>14</v>
      </c>
      <c r="C24" s="22" t="s">
        <v>214</v>
      </c>
      <c r="D24" s="66">
        <v>13</v>
      </c>
      <c r="E24" s="57">
        <v>0</v>
      </c>
      <c r="F24" s="66"/>
      <c r="G24" s="57"/>
      <c r="H24" s="66"/>
      <c r="I24" s="57">
        <v>0</v>
      </c>
      <c r="J24" s="66"/>
      <c r="K24" s="57"/>
      <c r="L24" s="66"/>
      <c r="M24" s="57"/>
      <c r="N24" s="57">
        <v>17</v>
      </c>
      <c r="O24" s="66"/>
      <c r="P24" s="57"/>
      <c r="Q24" s="80"/>
      <c r="R24" s="57">
        <f t="shared" si="0"/>
        <v>4</v>
      </c>
      <c r="S24" s="53">
        <f t="shared" si="1"/>
        <v>17</v>
      </c>
      <c r="T24" s="53" t="str">
        <f t="shared" si="2"/>
        <v>ja</v>
      </c>
      <c r="U24" s="53">
        <f t="shared" si="3"/>
        <v>17</v>
      </c>
      <c r="V24" s="53">
        <f t="shared" si="4"/>
        <v>13</v>
      </c>
      <c r="W24" s="53" t="str">
        <f t="shared" si="5"/>
        <v>ja</v>
      </c>
      <c r="X24" s="53">
        <f t="shared" si="6"/>
        <v>13</v>
      </c>
      <c r="Y24" s="53">
        <f t="shared" si="7"/>
        <v>0</v>
      </c>
      <c r="Z24" s="53" t="str">
        <f t="shared" si="8"/>
        <v>ja</v>
      </c>
      <c r="AA24" s="53">
        <f t="shared" si="9"/>
        <v>0</v>
      </c>
      <c r="AB24" s="53">
        <f t="shared" si="10"/>
        <v>0</v>
      </c>
      <c r="AC24" s="53" t="str">
        <f t="shared" si="11"/>
        <v>ja</v>
      </c>
      <c r="AD24" s="53">
        <f t="shared" si="12"/>
        <v>0</v>
      </c>
      <c r="AE24" s="53" t="e">
        <f t="shared" si="13"/>
        <v>#NUM!</v>
      </c>
      <c r="AF24" s="53" t="str">
        <f t="shared" si="14"/>
        <v>nei</v>
      </c>
      <c r="AG24" s="53">
        <f t="shared" si="15"/>
        <v>0</v>
      </c>
      <c r="AH24" s="53" t="e">
        <f t="shared" si="16"/>
        <v>#NUM!</v>
      </c>
      <c r="AI24" s="53" t="str">
        <f t="shared" si="17"/>
        <v>nei</v>
      </c>
      <c r="AJ24" s="53">
        <f t="shared" si="18"/>
        <v>0</v>
      </c>
      <c r="AK24" s="53" t="e">
        <f t="shared" si="19"/>
        <v>#NUM!</v>
      </c>
      <c r="AL24" s="53" t="str">
        <f t="shared" si="20"/>
        <v>nei</v>
      </c>
      <c r="AM24" s="53">
        <f t="shared" si="21"/>
        <v>0</v>
      </c>
      <c r="AN24" s="53" t="e">
        <f t="shared" si="22"/>
        <v>#NUM!</v>
      </c>
      <c r="AO24" s="53" t="str">
        <f t="shared" si="23"/>
        <v>nei</v>
      </c>
      <c r="AP24" s="53">
        <f t="shared" si="24"/>
        <v>0</v>
      </c>
      <c r="AQ24" s="53" t="e">
        <f t="shared" si="25"/>
        <v>#NUM!</v>
      </c>
      <c r="AR24" s="53" t="str">
        <f t="shared" si="26"/>
        <v>nei</v>
      </c>
      <c r="AS24" s="53">
        <f t="shared" si="27"/>
        <v>0</v>
      </c>
      <c r="AT24" s="53" t="e">
        <f t="shared" si="28"/>
        <v>#NUM!</v>
      </c>
      <c r="AU24" s="53" t="str">
        <f t="shared" si="29"/>
        <v>nei</v>
      </c>
      <c r="AV24" s="115">
        <f t="shared" si="30"/>
        <v>0</v>
      </c>
      <c r="AW24" s="111">
        <f t="shared" si="31"/>
        <v>30</v>
      </c>
    </row>
    <row r="25" spans="2:49" ht="12.75">
      <c r="B25" s="27">
        <v>14</v>
      </c>
      <c r="C25" s="22" t="s">
        <v>219</v>
      </c>
      <c r="D25" s="66"/>
      <c r="E25" s="57"/>
      <c r="F25" s="66"/>
      <c r="G25" s="57"/>
      <c r="H25" s="66"/>
      <c r="I25" s="57"/>
      <c r="J25" s="66"/>
      <c r="K25" s="57"/>
      <c r="L25" s="66"/>
      <c r="M25" s="57"/>
      <c r="N25" s="57"/>
      <c r="O25" s="66"/>
      <c r="P25" s="57">
        <v>30</v>
      </c>
      <c r="Q25" s="80">
        <v>0</v>
      </c>
      <c r="R25" s="57">
        <f t="shared" si="0"/>
        <v>2</v>
      </c>
      <c r="S25" s="53">
        <f t="shared" si="1"/>
        <v>30</v>
      </c>
      <c r="T25" s="53" t="str">
        <f t="shared" si="2"/>
        <v>ja</v>
      </c>
      <c r="U25" s="53">
        <f t="shared" si="3"/>
        <v>30</v>
      </c>
      <c r="V25" s="53">
        <f t="shared" si="4"/>
        <v>0</v>
      </c>
      <c r="W25" s="53" t="str">
        <f t="shared" si="5"/>
        <v>ja</v>
      </c>
      <c r="X25" s="53">
        <f t="shared" si="6"/>
        <v>0</v>
      </c>
      <c r="Y25" s="53" t="e">
        <f t="shared" si="7"/>
        <v>#NUM!</v>
      </c>
      <c r="Z25" s="53" t="str">
        <f t="shared" si="8"/>
        <v>nei</v>
      </c>
      <c r="AA25" s="53">
        <f t="shared" si="9"/>
        <v>0</v>
      </c>
      <c r="AB25" s="53" t="e">
        <f t="shared" si="10"/>
        <v>#NUM!</v>
      </c>
      <c r="AC25" s="53" t="str">
        <f t="shared" si="11"/>
        <v>nei</v>
      </c>
      <c r="AD25" s="53">
        <f t="shared" si="12"/>
        <v>0</v>
      </c>
      <c r="AE25" s="53" t="e">
        <f t="shared" si="13"/>
        <v>#NUM!</v>
      </c>
      <c r="AF25" s="53" t="str">
        <f t="shared" si="14"/>
        <v>nei</v>
      </c>
      <c r="AG25" s="53">
        <f t="shared" si="15"/>
        <v>0</v>
      </c>
      <c r="AH25" s="53" t="e">
        <f t="shared" si="16"/>
        <v>#NUM!</v>
      </c>
      <c r="AI25" s="53" t="str">
        <f t="shared" si="17"/>
        <v>nei</v>
      </c>
      <c r="AJ25" s="53">
        <f t="shared" si="18"/>
        <v>0</v>
      </c>
      <c r="AK25" s="53" t="e">
        <f t="shared" si="19"/>
        <v>#NUM!</v>
      </c>
      <c r="AL25" s="53" t="str">
        <f t="shared" si="20"/>
        <v>nei</v>
      </c>
      <c r="AM25" s="53">
        <f t="shared" si="21"/>
        <v>0</v>
      </c>
      <c r="AN25" s="53" t="e">
        <f t="shared" si="22"/>
        <v>#NUM!</v>
      </c>
      <c r="AO25" s="53" t="str">
        <f t="shared" si="23"/>
        <v>nei</v>
      </c>
      <c r="AP25" s="53">
        <f t="shared" si="24"/>
        <v>0</v>
      </c>
      <c r="AQ25" s="53" t="e">
        <f t="shared" si="25"/>
        <v>#NUM!</v>
      </c>
      <c r="AR25" s="53" t="str">
        <f t="shared" si="26"/>
        <v>nei</v>
      </c>
      <c r="AS25" s="53">
        <f t="shared" si="27"/>
        <v>0</v>
      </c>
      <c r="AT25" s="53" t="e">
        <f t="shared" si="28"/>
        <v>#NUM!</v>
      </c>
      <c r="AU25" s="53" t="str">
        <f t="shared" si="29"/>
        <v>nei</v>
      </c>
      <c r="AV25" s="115">
        <f t="shared" si="30"/>
        <v>0</v>
      </c>
      <c r="AW25" s="111">
        <f t="shared" si="31"/>
        <v>30</v>
      </c>
    </row>
    <row r="26" spans="2:49" ht="12.75">
      <c r="B26" s="27">
        <v>18</v>
      </c>
      <c r="C26" s="22" t="s">
        <v>106</v>
      </c>
      <c r="D26" s="66"/>
      <c r="E26" s="57">
        <v>0</v>
      </c>
      <c r="F26" s="66">
        <v>2</v>
      </c>
      <c r="G26" s="57">
        <v>7</v>
      </c>
      <c r="H26" s="66"/>
      <c r="I26" s="57"/>
      <c r="J26" s="66">
        <v>6</v>
      </c>
      <c r="K26" s="57"/>
      <c r="L26" s="66"/>
      <c r="M26" s="57"/>
      <c r="N26" s="57">
        <v>13</v>
      </c>
      <c r="O26" s="66"/>
      <c r="P26" s="57"/>
      <c r="Q26" s="80"/>
      <c r="R26" s="57">
        <f t="shared" si="0"/>
        <v>5</v>
      </c>
      <c r="S26" s="53">
        <f t="shared" si="1"/>
        <v>13</v>
      </c>
      <c r="T26" s="53" t="str">
        <f t="shared" si="2"/>
        <v>ja</v>
      </c>
      <c r="U26" s="53">
        <f t="shared" si="3"/>
        <v>13</v>
      </c>
      <c r="V26" s="53">
        <f t="shared" si="4"/>
        <v>7</v>
      </c>
      <c r="W26" s="53" t="str">
        <f t="shared" si="5"/>
        <v>ja</v>
      </c>
      <c r="X26" s="53">
        <f t="shared" si="6"/>
        <v>7</v>
      </c>
      <c r="Y26" s="53">
        <f t="shared" si="7"/>
        <v>6</v>
      </c>
      <c r="Z26" s="53" t="str">
        <f t="shared" si="8"/>
        <v>ja</v>
      </c>
      <c r="AA26" s="53">
        <f t="shared" si="9"/>
        <v>6</v>
      </c>
      <c r="AB26" s="53">
        <f t="shared" si="10"/>
        <v>2</v>
      </c>
      <c r="AC26" s="53" t="str">
        <f t="shared" si="11"/>
        <v>ja</v>
      </c>
      <c r="AD26" s="53">
        <f t="shared" si="12"/>
        <v>2</v>
      </c>
      <c r="AE26" s="53">
        <f t="shared" si="13"/>
        <v>0</v>
      </c>
      <c r="AF26" s="53" t="str">
        <f t="shared" si="14"/>
        <v>ja</v>
      </c>
      <c r="AG26" s="53">
        <f t="shared" si="15"/>
        <v>0</v>
      </c>
      <c r="AH26" s="53" t="e">
        <f t="shared" si="16"/>
        <v>#NUM!</v>
      </c>
      <c r="AI26" s="53" t="str">
        <f t="shared" si="17"/>
        <v>nei</v>
      </c>
      <c r="AJ26" s="53">
        <f t="shared" si="18"/>
        <v>0</v>
      </c>
      <c r="AK26" s="53" t="e">
        <f t="shared" si="19"/>
        <v>#NUM!</v>
      </c>
      <c r="AL26" s="53" t="str">
        <f t="shared" si="20"/>
        <v>nei</v>
      </c>
      <c r="AM26" s="53">
        <f t="shared" si="21"/>
        <v>0</v>
      </c>
      <c r="AN26" s="53" t="e">
        <f t="shared" si="22"/>
        <v>#NUM!</v>
      </c>
      <c r="AO26" s="53" t="str">
        <f t="shared" si="23"/>
        <v>nei</v>
      </c>
      <c r="AP26" s="53">
        <f t="shared" si="24"/>
        <v>0</v>
      </c>
      <c r="AQ26" s="53" t="e">
        <f t="shared" si="25"/>
        <v>#NUM!</v>
      </c>
      <c r="AR26" s="53" t="str">
        <f t="shared" si="26"/>
        <v>nei</v>
      </c>
      <c r="AS26" s="53">
        <f t="shared" si="27"/>
        <v>0</v>
      </c>
      <c r="AT26" s="53" t="e">
        <f t="shared" si="28"/>
        <v>#NUM!</v>
      </c>
      <c r="AU26" s="53" t="str">
        <f t="shared" si="29"/>
        <v>nei</v>
      </c>
      <c r="AV26" s="115">
        <f t="shared" si="30"/>
        <v>0</v>
      </c>
      <c r="AW26" s="111">
        <f t="shared" si="31"/>
        <v>28</v>
      </c>
    </row>
    <row r="27" spans="2:49" ht="12.75">
      <c r="B27" s="27">
        <v>19</v>
      </c>
      <c r="C27" s="22" t="s">
        <v>118</v>
      </c>
      <c r="D27" s="66"/>
      <c r="E27" s="57"/>
      <c r="F27" s="66">
        <v>26</v>
      </c>
      <c r="G27" s="57"/>
      <c r="H27" s="66"/>
      <c r="I27" s="57"/>
      <c r="J27" s="66"/>
      <c r="K27" s="57"/>
      <c r="L27" s="66"/>
      <c r="M27" s="57"/>
      <c r="N27" s="57"/>
      <c r="O27" s="66"/>
      <c r="P27" s="57"/>
      <c r="Q27" s="80"/>
      <c r="R27" s="57">
        <f t="shared" si="0"/>
        <v>1</v>
      </c>
      <c r="S27" s="53">
        <f t="shared" si="1"/>
        <v>26</v>
      </c>
      <c r="T27" s="53" t="str">
        <f t="shared" si="2"/>
        <v>ja</v>
      </c>
      <c r="U27" s="53">
        <f t="shared" si="3"/>
        <v>26</v>
      </c>
      <c r="V27" s="53" t="e">
        <f t="shared" si="4"/>
        <v>#NUM!</v>
      </c>
      <c r="W27" s="53" t="str">
        <f t="shared" si="5"/>
        <v>nei</v>
      </c>
      <c r="X27" s="53">
        <f t="shared" si="6"/>
        <v>0</v>
      </c>
      <c r="Y27" s="53" t="e">
        <f t="shared" si="7"/>
        <v>#NUM!</v>
      </c>
      <c r="Z27" s="53" t="str">
        <f t="shared" si="8"/>
        <v>nei</v>
      </c>
      <c r="AA27" s="53">
        <f t="shared" si="9"/>
        <v>0</v>
      </c>
      <c r="AB27" s="53" t="e">
        <f t="shared" si="10"/>
        <v>#NUM!</v>
      </c>
      <c r="AC27" s="53" t="str">
        <f t="shared" si="11"/>
        <v>nei</v>
      </c>
      <c r="AD27" s="53">
        <f t="shared" si="12"/>
        <v>0</v>
      </c>
      <c r="AE27" s="53" t="e">
        <f t="shared" si="13"/>
        <v>#NUM!</v>
      </c>
      <c r="AF27" s="53" t="str">
        <f t="shared" si="14"/>
        <v>nei</v>
      </c>
      <c r="AG27" s="53">
        <f t="shared" si="15"/>
        <v>0</v>
      </c>
      <c r="AH27" s="53" t="e">
        <f t="shared" si="16"/>
        <v>#NUM!</v>
      </c>
      <c r="AI27" s="53" t="str">
        <f t="shared" si="17"/>
        <v>nei</v>
      </c>
      <c r="AJ27" s="53">
        <f t="shared" si="18"/>
        <v>0</v>
      </c>
      <c r="AK27" s="53" t="e">
        <f t="shared" si="19"/>
        <v>#NUM!</v>
      </c>
      <c r="AL27" s="53" t="str">
        <f t="shared" si="20"/>
        <v>nei</v>
      </c>
      <c r="AM27" s="53">
        <f t="shared" si="21"/>
        <v>0</v>
      </c>
      <c r="AN27" s="53" t="e">
        <f t="shared" si="22"/>
        <v>#NUM!</v>
      </c>
      <c r="AO27" s="53" t="str">
        <f t="shared" si="23"/>
        <v>nei</v>
      </c>
      <c r="AP27" s="53">
        <f t="shared" si="24"/>
        <v>0</v>
      </c>
      <c r="AQ27" s="53" t="e">
        <f t="shared" si="25"/>
        <v>#NUM!</v>
      </c>
      <c r="AR27" s="53" t="str">
        <f t="shared" si="26"/>
        <v>nei</v>
      </c>
      <c r="AS27" s="53">
        <f t="shared" si="27"/>
        <v>0</v>
      </c>
      <c r="AT27" s="53" t="e">
        <f t="shared" si="28"/>
        <v>#NUM!</v>
      </c>
      <c r="AU27" s="53" t="str">
        <f t="shared" si="29"/>
        <v>nei</v>
      </c>
      <c r="AV27" s="115">
        <f t="shared" si="30"/>
        <v>0</v>
      </c>
      <c r="AW27" s="111">
        <f t="shared" si="31"/>
        <v>26</v>
      </c>
    </row>
    <row r="28" spans="2:49" ht="12.75">
      <c r="B28" s="27">
        <v>20</v>
      </c>
      <c r="C28" s="22" t="s">
        <v>171</v>
      </c>
      <c r="D28" s="66"/>
      <c r="E28" s="57"/>
      <c r="F28" s="66"/>
      <c r="G28" s="57"/>
      <c r="H28" s="66"/>
      <c r="I28" s="57"/>
      <c r="J28" s="66">
        <v>2</v>
      </c>
      <c r="K28" s="57">
        <v>8</v>
      </c>
      <c r="L28" s="66"/>
      <c r="M28" s="57"/>
      <c r="N28" s="57"/>
      <c r="O28" s="66"/>
      <c r="P28" s="57">
        <v>13</v>
      </c>
      <c r="Q28" s="80">
        <v>1</v>
      </c>
      <c r="R28" s="57">
        <f t="shared" si="0"/>
        <v>4</v>
      </c>
      <c r="S28" s="53">
        <f t="shared" si="1"/>
        <v>13</v>
      </c>
      <c r="T28" s="53" t="str">
        <f t="shared" si="2"/>
        <v>ja</v>
      </c>
      <c r="U28" s="53">
        <f t="shared" si="3"/>
        <v>13</v>
      </c>
      <c r="V28" s="53">
        <f t="shared" si="4"/>
        <v>8</v>
      </c>
      <c r="W28" s="53" t="str">
        <f t="shared" si="5"/>
        <v>ja</v>
      </c>
      <c r="X28" s="53">
        <f t="shared" si="6"/>
        <v>8</v>
      </c>
      <c r="Y28" s="53">
        <f t="shared" si="7"/>
        <v>2</v>
      </c>
      <c r="Z28" s="53" t="str">
        <f t="shared" si="8"/>
        <v>ja</v>
      </c>
      <c r="AA28" s="53">
        <f t="shared" si="9"/>
        <v>2</v>
      </c>
      <c r="AB28" s="53">
        <f t="shared" si="10"/>
        <v>1</v>
      </c>
      <c r="AC28" s="53" t="str">
        <f t="shared" si="11"/>
        <v>ja</v>
      </c>
      <c r="AD28" s="53">
        <f t="shared" si="12"/>
        <v>1</v>
      </c>
      <c r="AE28" s="53" t="e">
        <f t="shared" si="13"/>
        <v>#NUM!</v>
      </c>
      <c r="AF28" s="53" t="str">
        <f t="shared" si="14"/>
        <v>nei</v>
      </c>
      <c r="AG28" s="53">
        <f t="shared" si="15"/>
        <v>0</v>
      </c>
      <c r="AH28" s="53" t="e">
        <f t="shared" si="16"/>
        <v>#NUM!</v>
      </c>
      <c r="AI28" s="53" t="str">
        <f t="shared" si="17"/>
        <v>nei</v>
      </c>
      <c r="AJ28" s="53">
        <f t="shared" si="18"/>
        <v>0</v>
      </c>
      <c r="AK28" s="53" t="e">
        <f t="shared" si="19"/>
        <v>#NUM!</v>
      </c>
      <c r="AL28" s="53" t="str">
        <f t="shared" si="20"/>
        <v>nei</v>
      </c>
      <c r="AM28" s="53">
        <f t="shared" si="21"/>
        <v>0</v>
      </c>
      <c r="AN28" s="53" t="e">
        <f t="shared" si="22"/>
        <v>#NUM!</v>
      </c>
      <c r="AO28" s="53" t="str">
        <f t="shared" si="23"/>
        <v>nei</v>
      </c>
      <c r="AP28" s="53">
        <f t="shared" si="24"/>
        <v>0</v>
      </c>
      <c r="AQ28" s="53" t="e">
        <f t="shared" si="25"/>
        <v>#NUM!</v>
      </c>
      <c r="AR28" s="53" t="str">
        <f t="shared" si="26"/>
        <v>nei</v>
      </c>
      <c r="AS28" s="53">
        <f t="shared" si="27"/>
        <v>0</v>
      </c>
      <c r="AT28" s="53" t="e">
        <f t="shared" si="28"/>
        <v>#NUM!</v>
      </c>
      <c r="AU28" s="53" t="str">
        <f t="shared" si="29"/>
        <v>nei</v>
      </c>
      <c r="AV28" s="115">
        <f t="shared" si="30"/>
        <v>0</v>
      </c>
      <c r="AW28" s="111">
        <f t="shared" si="31"/>
        <v>24</v>
      </c>
    </row>
    <row r="29" spans="2:49" ht="12.75">
      <c r="B29" s="27">
        <v>21</v>
      </c>
      <c r="C29" s="22" t="s">
        <v>37</v>
      </c>
      <c r="D29" s="66">
        <v>10</v>
      </c>
      <c r="E29" s="57"/>
      <c r="F29" s="66"/>
      <c r="G29" s="57">
        <v>13</v>
      </c>
      <c r="H29" s="66"/>
      <c r="I29" s="57"/>
      <c r="J29" s="66"/>
      <c r="K29" s="57"/>
      <c r="L29" s="66"/>
      <c r="M29" s="57"/>
      <c r="N29" s="57"/>
      <c r="O29" s="66"/>
      <c r="P29" s="57"/>
      <c r="Q29" s="80"/>
      <c r="R29" s="57">
        <f t="shared" si="0"/>
        <v>2</v>
      </c>
      <c r="S29" s="53">
        <f t="shared" si="1"/>
        <v>13</v>
      </c>
      <c r="T29" s="53" t="str">
        <f t="shared" si="2"/>
        <v>ja</v>
      </c>
      <c r="U29" s="53">
        <f t="shared" si="3"/>
        <v>13</v>
      </c>
      <c r="V29" s="53">
        <f t="shared" si="4"/>
        <v>10</v>
      </c>
      <c r="W29" s="53" t="str">
        <f t="shared" si="5"/>
        <v>ja</v>
      </c>
      <c r="X29" s="53">
        <f t="shared" si="6"/>
        <v>10</v>
      </c>
      <c r="Y29" s="53" t="e">
        <f t="shared" si="7"/>
        <v>#NUM!</v>
      </c>
      <c r="Z29" s="53" t="str">
        <f t="shared" si="8"/>
        <v>nei</v>
      </c>
      <c r="AA29" s="53">
        <f t="shared" si="9"/>
        <v>0</v>
      </c>
      <c r="AB29" s="53" t="e">
        <f t="shared" si="10"/>
        <v>#NUM!</v>
      </c>
      <c r="AC29" s="53" t="str">
        <f t="shared" si="11"/>
        <v>nei</v>
      </c>
      <c r="AD29" s="53">
        <f t="shared" si="12"/>
        <v>0</v>
      </c>
      <c r="AE29" s="53" t="e">
        <f t="shared" si="13"/>
        <v>#NUM!</v>
      </c>
      <c r="AF29" s="53" t="str">
        <f t="shared" si="14"/>
        <v>nei</v>
      </c>
      <c r="AG29" s="53">
        <f t="shared" si="15"/>
        <v>0</v>
      </c>
      <c r="AH29" s="53" t="e">
        <f t="shared" si="16"/>
        <v>#NUM!</v>
      </c>
      <c r="AI29" s="53" t="str">
        <f t="shared" si="17"/>
        <v>nei</v>
      </c>
      <c r="AJ29" s="53">
        <f t="shared" si="18"/>
        <v>0</v>
      </c>
      <c r="AK29" s="53" t="e">
        <f t="shared" si="19"/>
        <v>#NUM!</v>
      </c>
      <c r="AL29" s="53" t="str">
        <f t="shared" si="20"/>
        <v>nei</v>
      </c>
      <c r="AM29" s="53">
        <f t="shared" si="21"/>
        <v>0</v>
      </c>
      <c r="AN29" s="53" t="e">
        <f t="shared" si="22"/>
        <v>#NUM!</v>
      </c>
      <c r="AO29" s="53" t="str">
        <f t="shared" si="23"/>
        <v>nei</v>
      </c>
      <c r="AP29" s="53">
        <f t="shared" si="24"/>
        <v>0</v>
      </c>
      <c r="AQ29" s="53" t="e">
        <f t="shared" si="25"/>
        <v>#NUM!</v>
      </c>
      <c r="AR29" s="53" t="str">
        <f t="shared" si="26"/>
        <v>nei</v>
      </c>
      <c r="AS29" s="53">
        <f t="shared" si="27"/>
        <v>0</v>
      </c>
      <c r="AT29" s="53" t="e">
        <f t="shared" si="28"/>
        <v>#NUM!</v>
      </c>
      <c r="AU29" s="53" t="str">
        <f t="shared" si="29"/>
        <v>nei</v>
      </c>
      <c r="AV29" s="115">
        <f t="shared" si="30"/>
        <v>0</v>
      </c>
      <c r="AW29" s="111">
        <f t="shared" si="31"/>
        <v>23</v>
      </c>
    </row>
    <row r="30" spans="2:49" ht="12.75">
      <c r="B30" s="27">
        <v>22</v>
      </c>
      <c r="C30" s="22" t="s">
        <v>108</v>
      </c>
      <c r="D30" s="66"/>
      <c r="E30" s="57">
        <v>0</v>
      </c>
      <c r="F30" s="66"/>
      <c r="G30" s="57"/>
      <c r="H30" s="66"/>
      <c r="I30" s="57"/>
      <c r="J30" s="66"/>
      <c r="K30" s="57">
        <v>22</v>
      </c>
      <c r="L30" s="66"/>
      <c r="M30" s="57"/>
      <c r="N30" s="57"/>
      <c r="O30" s="66"/>
      <c r="P30" s="57"/>
      <c r="Q30" s="80"/>
      <c r="R30" s="57">
        <f t="shared" si="0"/>
        <v>2</v>
      </c>
      <c r="S30" s="53">
        <f t="shared" si="1"/>
        <v>22</v>
      </c>
      <c r="T30" s="53" t="str">
        <f t="shared" si="2"/>
        <v>ja</v>
      </c>
      <c r="U30" s="53">
        <f t="shared" si="3"/>
        <v>22</v>
      </c>
      <c r="V30" s="53">
        <f t="shared" si="4"/>
        <v>0</v>
      </c>
      <c r="W30" s="53" t="str">
        <f t="shared" si="5"/>
        <v>ja</v>
      </c>
      <c r="X30" s="53">
        <f t="shared" si="6"/>
        <v>0</v>
      </c>
      <c r="Y30" s="53" t="e">
        <f t="shared" si="7"/>
        <v>#NUM!</v>
      </c>
      <c r="Z30" s="53" t="str">
        <f t="shared" si="8"/>
        <v>nei</v>
      </c>
      <c r="AA30" s="53">
        <f t="shared" si="9"/>
        <v>0</v>
      </c>
      <c r="AB30" s="53" t="e">
        <f t="shared" si="10"/>
        <v>#NUM!</v>
      </c>
      <c r="AC30" s="53" t="str">
        <f t="shared" si="11"/>
        <v>nei</v>
      </c>
      <c r="AD30" s="53">
        <f t="shared" si="12"/>
        <v>0</v>
      </c>
      <c r="AE30" s="53" t="e">
        <f t="shared" si="13"/>
        <v>#NUM!</v>
      </c>
      <c r="AF30" s="53" t="str">
        <f t="shared" si="14"/>
        <v>nei</v>
      </c>
      <c r="AG30" s="53">
        <f t="shared" si="15"/>
        <v>0</v>
      </c>
      <c r="AH30" s="53" t="e">
        <f t="shared" si="16"/>
        <v>#NUM!</v>
      </c>
      <c r="AI30" s="53" t="str">
        <f t="shared" si="17"/>
        <v>nei</v>
      </c>
      <c r="AJ30" s="53">
        <f t="shared" si="18"/>
        <v>0</v>
      </c>
      <c r="AK30" s="53" t="e">
        <f t="shared" si="19"/>
        <v>#NUM!</v>
      </c>
      <c r="AL30" s="53" t="str">
        <f t="shared" si="20"/>
        <v>nei</v>
      </c>
      <c r="AM30" s="53">
        <f t="shared" si="21"/>
        <v>0</v>
      </c>
      <c r="AN30" s="53" t="e">
        <f t="shared" si="22"/>
        <v>#NUM!</v>
      </c>
      <c r="AO30" s="53" t="str">
        <f t="shared" si="23"/>
        <v>nei</v>
      </c>
      <c r="AP30" s="53">
        <f t="shared" si="24"/>
        <v>0</v>
      </c>
      <c r="AQ30" s="53" t="e">
        <f t="shared" si="25"/>
        <v>#NUM!</v>
      </c>
      <c r="AR30" s="53" t="str">
        <f t="shared" si="26"/>
        <v>nei</v>
      </c>
      <c r="AS30" s="53">
        <f t="shared" si="27"/>
        <v>0</v>
      </c>
      <c r="AT30" s="53" t="e">
        <f t="shared" si="28"/>
        <v>#NUM!</v>
      </c>
      <c r="AU30" s="53" t="str">
        <f t="shared" si="29"/>
        <v>nei</v>
      </c>
      <c r="AV30" s="115">
        <f t="shared" si="30"/>
        <v>0</v>
      </c>
      <c r="AW30" s="111">
        <f t="shared" si="31"/>
        <v>22</v>
      </c>
    </row>
    <row r="31" spans="2:49" ht="12.75">
      <c r="B31" s="27">
        <v>22</v>
      </c>
      <c r="C31" s="22" t="s">
        <v>201</v>
      </c>
      <c r="D31" s="66"/>
      <c r="E31" s="57"/>
      <c r="F31" s="66"/>
      <c r="G31" s="57"/>
      <c r="H31" s="66"/>
      <c r="I31" s="57"/>
      <c r="J31" s="66">
        <v>22</v>
      </c>
      <c r="K31" s="57"/>
      <c r="L31" s="66"/>
      <c r="M31" s="57"/>
      <c r="N31" s="57"/>
      <c r="O31" s="66"/>
      <c r="P31" s="57"/>
      <c r="Q31" s="80"/>
      <c r="R31" s="57">
        <f t="shared" si="0"/>
        <v>1</v>
      </c>
      <c r="S31" s="53">
        <f t="shared" si="1"/>
        <v>22</v>
      </c>
      <c r="T31" s="53" t="str">
        <f t="shared" si="2"/>
        <v>ja</v>
      </c>
      <c r="U31" s="53">
        <f t="shared" si="3"/>
        <v>22</v>
      </c>
      <c r="V31" s="53" t="e">
        <f t="shared" si="4"/>
        <v>#NUM!</v>
      </c>
      <c r="W31" s="53" t="str">
        <f t="shared" si="5"/>
        <v>nei</v>
      </c>
      <c r="X31" s="53">
        <f t="shared" si="6"/>
        <v>0</v>
      </c>
      <c r="Y31" s="53" t="e">
        <f t="shared" si="7"/>
        <v>#NUM!</v>
      </c>
      <c r="Z31" s="53" t="str">
        <f t="shared" si="8"/>
        <v>nei</v>
      </c>
      <c r="AA31" s="53">
        <f t="shared" si="9"/>
        <v>0</v>
      </c>
      <c r="AB31" s="53" t="e">
        <f t="shared" si="10"/>
        <v>#NUM!</v>
      </c>
      <c r="AC31" s="53" t="str">
        <f t="shared" si="11"/>
        <v>nei</v>
      </c>
      <c r="AD31" s="53">
        <f t="shared" si="12"/>
        <v>0</v>
      </c>
      <c r="AE31" s="53" t="e">
        <f t="shared" si="13"/>
        <v>#NUM!</v>
      </c>
      <c r="AF31" s="53" t="str">
        <f t="shared" si="14"/>
        <v>nei</v>
      </c>
      <c r="AG31" s="53">
        <f t="shared" si="15"/>
        <v>0</v>
      </c>
      <c r="AH31" s="53" t="e">
        <f t="shared" si="16"/>
        <v>#NUM!</v>
      </c>
      <c r="AI31" s="53" t="str">
        <f t="shared" si="17"/>
        <v>nei</v>
      </c>
      <c r="AJ31" s="53">
        <f t="shared" si="18"/>
        <v>0</v>
      </c>
      <c r="AK31" s="53" t="e">
        <f t="shared" si="19"/>
        <v>#NUM!</v>
      </c>
      <c r="AL31" s="53" t="str">
        <f t="shared" si="20"/>
        <v>nei</v>
      </c>
      <c r="AM31" s="53">
        <f t="shared" si="21"/>
        <v>0</v>
      </c>
      <c r="AN31" s="53" t="e">
        <f t="shared" si="22"/>
        <v>#NUM!</v>
      </c>
      <c r="AO31" s="53" t="str">
        <f t="shared" si="23"/>
        <v>nei</v>
      </c>
      <c r="AP31" s="53">
        <f t="shared" si="24"/>
        <v>0</v>
      </c>
      <c r="AQ31" s="53" t="e">
        <f t="shared" si="25"/>
        <v>#NUM!</v>
      </c>
      <c r="AR31" s="53" t="str">
        <f t="shared" si="26"/>
        <v>nei</v>
      </c>
      <c r="AS31" s="53">
        <f t="shared" si="27"/>
        <v>0</v>
      </c>
      <c r="AT31" s="53" t="e">
        <f t="shared" si="28"/>
        <v>#NUM!</v>
      </c>
      <c r="AU31" s="53" t="str">
        <f t="shared" si="29"/>
        <v>nei</v>
      </c>
      <c r="AV31" s="115">
        <f t="shared" si="30"/>
        <v>0</v>
      </c>
      <c r="AW31" s="111">
        <f t="shared" si="31"/>
        <v>22</v>
      </c>
    </row>
    <row r="32" spans="2:49" ht="12.75">
      <c r="B32" s="27">
        <v>22</v>
      </c>
      <c r="C32" s="22" t="s">
        <v>6</v>
      </c>
      <c r="D32" s="66"/>
      <c r="E32" s="57">
        <v>0</v>
      </c>
      <c r="F32" s="66"/>
      <c r="G32" s="57"/>
      <c r="H32" s="66"/>
      <c r="I32" s="57"/>
      <c r="J32" s="66"/>
      <c r="K32" s="57"/>
      <c r="L32" s="66"/>
      <c r="M32" s="57">
        <v>22</v>
      </c>
      <c r="N32" s="57"/>
      <c r="O32" s="66"/>
      <c r="P32" s="57"/>
      <c r="Q32" s="80"/>
      <c r="R32" s="57">
        <f t="shared" si="0"/>
        <v>2</v>
      </c>
      <c r="S32" s="53">
        <f t="shared" si="1"/>
        <v>22</v>
      </c>
      <c r="T32" s="53" t="str">
        <f t="shared" si="2"/>
        <v>ja</v>
      </c>
      <c r="U32" s="53">
        <f t="shared" si="3"/>
        <v>22</v>
      </c>
      <c r="V32" s="53">
        <f t="shared" si="4"/>
        <v>0</v>
      </c>
      <c r="W32" s="53" t="str">
        <f t="shared" si="5"/>
        <v>ja</v>
      </c>
      <c r="X32" s="53">
        <f t="shared" si="6"/>
        <v>0</v>
      </c>
      <c r="Y32" s="53" t="e">
        <f t="shared" si="7"/>
        <v>#NUM!</v>
      </c>
      <c r="Z32" s="53" t="str">
        <f t="shared" si="8"/>
        <v>nei</v>
      </c>
      <c r="AA32" s="53">
        <f t="shared" si="9"/>
        <v>0</v>
      </c>
      <c r="AB32" s="53" t="e">
        <f t="shared" si="10"/>
        <v>#NUM!</v>
      </c>
      <c r="AC32" s="53" t="str">
        <f t="shared" si="11"/>
        <v>nei</v>
      </c>
      <c r="AD32" s="53">
        <f t="shared" si="12"/>
        <v>0</v>
      </c>
      <c r="AE32" s="53" t="e">
        <f t="shared" si="13"/>
        <v>#NUM!</v>
      </c>
      <c r="AF32" s="53" t="str">
        <f t="shared" si="14"/>
        <v>nei</v>
      </c>
      <c r="AG32" s="53">
        <f t="shared" si="15"/>
        <v>0</v>
      </c>
      <c r="AH32" s="53" t="e">
        <f t="shared" si="16"/>
        <v>#NUM!</v>
      </c>
      <c r="AI32" s="53" t="str">
        <f t="shared" si="17"/>
        <v>nei</v>
      </c>
      <c r="AJ32" s="53">
        <f t="shared" si="18"/>
        <v>0</v>
      </c>
      <c r="AK32" s="53" t="e">
        <f t="shared" si="19"/>
        <v>#NUM!</v>
      </c>
      <c r="AL32" s="53" t="str">
        <f t="shared" si="20"/>
        <v>nei</v>
      </c>
      <c r="AM32" s="53">
        <f t="shared" si="21"/>
        <v>0</v>
      </c>
      <c r="AN32" s="53" t="e">
        <f t="shared" si="22"/>
        <v>#NUM!</v>
      </c>
      <c r="AO32" s="53" t="str">
        <f t="shared" si="23"/>
        <v>nei</v>
      </c>
      <c r="AP32" s="53">
        <f t="shared" si="24"/>
        <v>0</v>
      </c>
      <c r="AQ32" s="53" t="e">
        <f t="shared" si="25"/>
        <v>#NUM!</v>
      </c>
      <c r="AR32" s="53" t="str">
        <f t="shared" si="26"/>
        <v>nei</v>
      </c>
      <c r="AS32" s="53">
        <f t="shared" si="27"/>
        <v>0</v>
      </c>
      <c r="AT32" s="53" t="e">
        <f t="shared" si="28"/>
        <v>#NUM!</v>
      </c>
      <c r="AU32" s="53" t="str">
        <f t="shared" si="29"/>
        <v>nei</v>
      </c>
      <c r="AV32" s="115">
        <f t="shared" si="30"/>
        <v>0</v>
      </c>
      <c r="AW32" s="111">
        <f t="shared" si="31"/>
        <v>22</v>
      </c>
    </row>
    <row r="33" spans="2:49" ht="12.75">
      <c r="B33" s="27">
        <v>22</v>
      </c>
      <c r="C33" s="22" t="s">
        <v>39</v>
      </c>
      <c r="D33" s="66">
        <v>8</v>
      </c>
      <c r="E33" s="57"/>
      <c r="F33" s="66"/>
      <c r="G33" s="57"/>
      <c r="H33" s="66"/>
      <c r="I33" s="57"/>
      <c r="J33" s="66"/>
      <c r="K33" s="57"/>
      <c r="L33" s="66"/>
      <c r="M33" s="57"/>
      <c r="N33" s="57"/>
      <c r="O33" s="66"/>
      <c r="P33" s="57">
        <v>14</v>
      </c>
      <c r="Q33" s="80"/>
      <c r="R33" s="57">
        <f t="shared" si="0"/>
        <v>2</v>
      </c>
      <c r="S33" s="53">
        <f t="shared" si="1"/>
        <v>14</v>
      </c>
      <c r="T33" s="53" t="str">
        <f t="shared" si="2"/>
        <v>ja</v>
      </c>
      <c r="U33" s="53">
        <f t="shared" si="3"/>
        <v>14</v>
      </c>
      <c r="V33" s="53">
        <f t="shared" si="4"/>
        <v>8</v>
      </c>
      <c r="W33" s="53" t="str">
        <f t="shared" si="5"/>
        <v>ja</v>
      </c>
      <c r="X33" s="53">
        <f t="shared" si="6"/>
        <v>8</v>
      </c>
      <c r="Y33" s="53" t="e">
        <f t="shared" si="7"/>
        <v>#NUM!</v>
      </c>
      <c r="Z33" s="53" t="str">
        <f t="shared" si="8"/>
        <v>nei</v>
      </c>
      <c r="AA33" s="53">
        <f t="shared" si="9"/>
        <v>0</v>
      </c>
      <c r="AB33" s="53" t="e">
        <f t="shared" si="10"/>
        <v>#NUM!</v>
      </c>
      <c r="AC33" s="53" t="str">
        <f t="shared" si="11"/>
        <v>nei</v>
      </c>
      <c r="AD33" s="53">
        <f t="shared" si="12"/>
        <v>0</v>
      </c>
      <c r="AE33" s="53" t="e">
        <f t="shared" si="13"/>
        <v>#NUM!</v>
      </c>
      <c r="AF33" s="53" t="str">
        <f t="shared" si="14"/>
        <v>nei</v>
      </c>
      <c r="AG33" s="53">
        <f t="shared" si="15"/>
        <v>0</v>
      </c>
      <c r="AH33" s="53" t="e">
        <f t="shared" si="16"/>
        <v>#NUM!</v>
      </c>
      <c r="AI33" s="53" t="str">
        <f t="shared" si="17"/>
        <v>nei</v>
      </c>
      <c r="AJ33" s="53">
        <f t="shared" si="18"/>
        <v>0</v>
      </c>
      <c r="AK33" s="53" t="e">
        <f t="shared" si="19"/>
        <v>#NUM!</v>
      </c>
      <c r="AL33" s="53" t="str">
        <f t="shared" si="20"/>
        <v>nei</v>
      </c>
      <c r="AM33" s="53">
        <f t="shared" si="21"/>
        <v>0</v>
      </c>
      <c r="AN33" s="53" t="e">
        <f t="shared" si="22"/>
        <v>#NUM!</v>
      </c>
      <c r="AO33" s="53" t="str">
        <f t="shared" si="23"/>
        <v>nei</v>
      </c>
      <c r="AP33" s="53">
        <f t="shared" si="24"/>
        <v>0</v>
      </c>
      <c r="AQ33" s="53" t="e">
        <f t="shared" si="25"/>
        <v>#NUM!</v>
      </c>
      <c r="AR33" s="53" t="str">
        <f t="shared" si="26"/>
        <v>nei</v>
      </c>
      <c r="AS33" s="53">
        <f t="shared" si="27"/>
        <v>0</v>
      </c>
      <c r="AT33" s="53" t="e">
        <f t="shared" si="28"/>
        <v>#NUM!</v>
      </c>
      <c r="AU33" s="53" t="str">
        <f t="shared" si="29"/>
        <v>nei</v>
      </c>
      <c r="AV33" s="115">
        <f t="shared" si="30"/>
        <v>0</v>
      </c>
      <c r="AW33" s="111">
        <f t="shared" si="31"/>
        <v>22</v>
      </c>
    </row>
    <row r="34" spans="2:49" ht="12.75">
      <c r="B34" s="27">
        <v>22</v>
      </c>
      <c r="C34" s="22" t="s">
        <v>102</v>
      </c>
      <c r="D34" s="66"/>
      <c r="E34" s="57">
        <v>0</v>
      </c>
      <c r="F34" s="66"/>
      <c r="G34" s="57"/>
      <c r="H34" s="66"/>
      <c r="I34" s="57"/>
      <c r="J34" s="66"/>
      <c r="K34" s="57"/>
      <c r="L34" s="66"/>
      <c r="M34" s="57"/>
      <c r="N34" s="57"/>
      <c r="O34" s="66"/>
      <c r="P34" s="57">
        <v>22</v>
      </c>
      <c r="Q34" s="80">
        <v>0</v>
      </c>
      <c r="R34" s="57">
        <f t="shared" si="0"/>
        <v>3</v>
      </c>
      <c r="S34" s="53">
        <f t="shared" si="1"/>
        <v>22</v>
      </c>
      <c r="T34" s="53" t="str">
        <f t="shared" si="2"/>
        <v>ja</v>
      </c>
      <c r="U34" s="53">
        <f t="shared" si="3"/>
        <v>22</v>
      </c>
      <c r="V34" s="53">
        <f t="shared" si="4"/>
        <v>0</v>
      </c>
      <c r="W34" s="53" t="str">
        <f t="shared" si="5"/>
        <v>ja</v>
      </c>
      <c r="X34" s="53">
        <f t="shared" si="6"/>
        <v>0</v>
      </c>
      <c r="Y34" s="53">
        <f t="shared" si="7"/>
        <v>0</v>
      </c>
      <c r="Z34" s="53" t="str">
        <f t="shared" si="8"/>
        <v>ja</v>
      </c>
      <c r="AA34" s="53">
        <f t="shared" si="9"/>
        <v>0</v>
      </c>
      <c r="AB34" s="53" t="e">
        <f t="shared" si="10"/>
        <v>#NUM!</v>
      </c>
      <c r="AC34" s="53" t="str">
        <f t="shared" si="11"/>
        <v>nei</v>
      </c>
      <c r="AD34" s="53">
        <f t="shared" si="12"/>
        <v>0</v>
      </c>
      <c r="AE34" s="53" t="e">
        <f t="shared" si="13"/>
        <v>#NUM!</v>
      </c>
      <c r="AF34" s="53" t="str">
        <f t="shared" si="14"/>
        <v>nei</v>
      </c>
      <c r="AG34" s="53">
        <f t="shared" si="15"/>
        <v>0</v>
      </c>
      <c r="AH34" s="53" t="e">
        <f t="shared" si="16"/>
        <v>#NUM!</v>
      </c>
      <c r="AI34" s="53" t="str">
        <f t="shared" si="17"/>
        <v>nei</v>
      </c>
      <c r="AJ34" s="53">
        <f t="shared" si="18"/>
        <v>0</v>
      </c>
      <c r="AK34" s="53" t="e">
        <f t="shared" si="19"/>
        <v>#NUM!</v>
      </c>
      <c r="AL34" s="53" t="str">
        <f t="shared" si="20"/>
        <v>nei</v>
      </c>
      <c r="AM34" s="53">
        <f t="shared" si="21"/>
        <v>0</v>
      </c>
      <c r="AN34" s="53" t="e">
        <f t="shared" si="22"/>
        <v>#NUM!</v>
      </c>
      <c r="AO34" s="53" t="str">
        <f t="shared" si="23"/>
        <v>nei</v>
      </c>
      <c r="AP34" s="53">
        <f t="shared" si="24"/>
        <v>0</v>
      </c>
      <c r="AQ34" s="53" t="e">
        <f t="shared" si="25"/>
        <v>#NUM!</v>
      </c>
      <c r="AR34" s="53" t="str">
        <f t="shared" si="26"/>
        <v>nei</v>
      </c>
      <c r="AS34" s="53">
        <f t="shared" si="27"/>
        <v>0</v>
      </c>
      <c r="AT34" s="53" t="e">
        <f t="shared" si="28"/>
        <v>#NUM!</v>
      </c>
      <c r="AU34" s="53" t="str">
        <f t="shared" si="29"/>
        <v>nei</v>
      </c>
      <c r="AV34" s="115">
        <f t="shared" si="30"/>
        <v>0</v>
      </c>
      <c r="AW34" s="111">
        <f t="shared" si="31"/>
        <v>22</v>
      </c>
    </row>
    <row r="35" spans="2:49" ht="12.75">
      <c r="B35" s="27">
        <v>27</v>
      </c>
      <c r="C35" s="22" t="s">
        <v>152</v>
      </c>
      <c r="D35" s="66"/>
      <c r="E35" s="57"/>
      <c r="F35" s="66"/>
      <c r="G35" s="57"/>
      <c r="H35" s="66"/>
      <c r="I35" s="57">
        <v>4</v>
      </c>
      <c r="J35" s="66"/>
      <c r="K35" s="57">
        <v>17</v>
      </c>
      <c r="L35" s="66"/>
      <c r="M35" s="57"/>
      <c r="N35" s="57"/>
      <c r="O35" s="66"/>
      <c r="P35" s="57"/>
      <c r="Q35" s="80"/>
      <c r="R35" s="57">
        <f t="shared" si="0"/>
        <v>2</v>
      </c>
      <c r="S35" s="53">
        <f t="shared" si="1"/>
        <v>17</v>
      </c>
      <c r="T35" s="53" t="str">
        <f t="shared" si="2"/>
        <v>ja</v>
      </c>
      <c r="U35" s="53">
        <f t="shared" si="3"/>
        <v>17</v>
      </c>
      <c r="V35" s="53">
        <f t="shared" si="4"/>
        <v>4</v>
      </c>
      <c r="W35" s="53" t="str">
        <f t="shared" si="5"/>
        <v>ja</v>
      </c>
      <c r="X35" s="53">
        <f t="shared" si="6"/>
        <v>4</v>
      </c>
      <c r="Y35" s="53" t="e">
        <f t="shared" si="7"/>
        <v>#NUM!</v>
      </c>
      <c r="Z35" s="53" t="str">
        <f t="shared" si="8"/>
        <v>nei</v>
      </c>
      <c r="AA35" s="53">
        <f t="shared" si="9"/>
        <v>0</v>
      </c>
      <c r="AB35" s="53" t="e">
        <f t="shared" si="10"/>
        <v>#NUM!</v>
      </c>
      <c r="AC35" s="53" t="str">
        <f t="shared" si="11"/>
        <v>nei</v>
      </c>
      <c r="AD35" s="53">
        <f t="shared" si="12"/>
        <v>0</v>
      </c>
      <c r="AE35" s="53" t="e">
        <f t="shared" si="13"/>
        <v>#NUM!</v>
      </c>
      <c r="AF35" s="53" t="str">
        <f t="shared" si="14"/>
        <v>nei</v>
      </c>
      <c r="AG35" s="53">
        <f t="shared" si="15"/>
        <v>0</v>
      </c>
      <c r="AH35" s="53" t="e">
        <f t="shared" si="16"/>
        <v>#NUM!</v>
      </c>
      <c r="AI35" s="53" t="str">
        <f t="shared" si="17"/>
        <v>nei</v>
      </c>
      <c r="AJ35" s="53">
        <f t="shared" si="18"/>
        <v>0</v>
      </c>
      <c r="AK35" s="53" t="e">
        <f t="shared" si="19"/>
        <v>#NUM!</v>
      </c>
      <c r="AL35" s="53" t="str">
        <f t="shared" si="20"/>
        <v>nei</v>
      </c>
      <c r="AM35" s="53">
        <f t="shared" si="21"/>
        <v>0</v>
      </c>
      <c r="AN35" s="53" t="e">
        <f t="shared" si="22"/>
        <v>#NUM!</v>
      </c>
      <c r="AO35" s="53" t="str">
        <f t="shared" si="23"/>
        <v>nei</v>
      </c>
      <c r="AP35" s="53">
        <f t="shared" si="24"/>
        <v>0</v>
      </c>
      <c r="AQ35" s="53" t="e">
        <f t="shared" si="25"/>
        <v>#NUM!</v>
      </c>
      <c r="AR35" s="53" t="str">
        <f t="shared" si="26"/>
        <v>nei</v>
      </c>
      <c r="AS35" s="53">
        <f t="shared" si="27"/>
        <v>0</v>
      </c>
      <c r="AT35" s="53" t="e">
        <f t="shared" si="28"/>
        <v>#NUM!</v>
      </c>
      <c r="AU35" s="53" t="str">
        <f t="shared" si="29"/>
        <v>nei</v>
      </c>
      <c r="AV35" s="115">
        <f t="shared" si="30"/>
        <v>0</v>
      </c>
      <c r="AW35" s="111">
        <f t="shared" si="31"/>
        <v>21</v>
      </c>
    </row>
    <row r="36" spans="2:49" ht="12.75">
      <c r="B36" s="27">
        <v>28</v>
      </c>
      <c r="C36" s="22" t="s">
        <v>35</v>
      </c>
      <c r="D36" s="66">
        <v>17</v>
      </c>
      <c r="E36" s="57">
        <v>2</v>
      </c>
      <c r="F36" s="66"/>
      <c r="G36" s="57"/>
      <c r="H36" s="66"/>
      <c r="I36" s="57"/>
      <c r="J36" s="66"/>
      <c r="K36" s="57"/>
      <c r="L36" s="66"/>
      <c r="M36" s="57"/>
      <c r="N36" s="57"/>
      <c r="O36" s="66"/>
      <c r="P36" s="57"/>
      <c r="Q36" s="80"/>
      <c r="R36" s="57">
        <f t="shared" si="0"/>
        <v>2</v>
      </c>
      <c r="S36" s="53">
        <f t="shared" si="1"/>
        <v>17</v>
      </c>
      <c r="T36" s="53" t="str">
        <f t="shared" si="2"/>
        <v>ja</v>
      </c>
      <c r="U36" s="53">
        <f t="shared" si="3"/>
        <v>17</v>
      </c>
      <c r="V36" s="53">
        <f t="shared" si="4"/>
        <v>2</v>
      </c>
      <c r="W36" s="53" t="str">
        <f t="shared" si="5"/>
        <v>ja</v>
      </c>
      <c r="X36" s="53">
        <f t="shared" si="6"/>
        <v>2</v>
      </c>
      <c r="Y36" s="53" t="e">
        <f t="shared" si="7"/>
        <v>#NUM!</v>
      </c>
      <c r="Z36" s="53" t="str">
        <f t="shared" si="8"/>
        <v>nei</v>
      </c>
      <c r="AA36" s="53">
        <f t="shared" si="9"/>
        <v>0</v>
      </c>
      <c r="AB36" s="53" t="e">
        <f t="shared" si="10"/>
        <v>#NUM!</v>
      </c>
      <c r="AC36" s="53" t="str">
        <f t="shared" si="11"/>
        <v>nei</v>
      </c>
      <c r="AD36" s="53">
        <f t="shared" si="12"/>
        <v>0</v>
      </c>
      <c r="AE36" s="53" t="e">
        <f t="shared" si="13"/>
        <v>#NUM!</v>
      </c>
      <c r="AF36" s="53" t="str">
        <f t="shared" si="14"/>
        <v>nei</v>
      </c>
      <c r="AG36" s="53">
        <f t="shared" si="15"/>
        <v>0</v>
      </c>
      <c r="AH36" s="53" t="e">
        <f t="shared" si="16"/>
        <v>#NUM!</v>
      </c>
      <c r="AI36" s="53" t="str">
        <f t="shared" si="17"/>
        <v>nei</v>
      </c>
      <c r="AJ36" s="53">
        <f t="shared" si="18"/>
        <v>0</v>
      </c>
      <c r="AK36" s="53" t="e">
        <f t="shared" si="19"/>
        <v>#NUM!</v>
      </c>
      <c r="AL36" s="53" t="str">
        <f t="shared" si="20"/>
        <v>nei</v>
      </c>
      <c r="AM36" s="53">
        <f t="shared" si="21"/>
        <v>0</v>
      </c>
      <c r="AN36" s="53" t="e">
        <f t="shared" si="22"/>
        <v>#NUM!</v>
      </c>
      <c r="AO36" s="53" t="str">
        <f t="shared" si="23"/>
        <v>nei</v>
      </c>
      <c r="AP36" s="53">
        <f t="shared" si="24"/>
        <v>0</v>
      </c>
      <c r="AQ36" s="53" t="e">
        <f t="shared" si="25"/>
        <v>#NUM!</v>
      </c>
      <c r="AR36" s="53" t="str">
        <f t="shared" si="26"/>
        <v>nei</v>
      </c>
      <c r="AS36" s="53">
        <f t="shared" si="27"/>
        <v>0</v>
      </c>
      <c r="AT36" s="53" t="e">
        <f t="shared" si="28"/>
        <v>#NUM!</v>
      </c>
      <c r="AU36" s="53" t="str">
        <f t="shared" si="29"/>
        <v>nei</v>
      </c>
      <c r="AV36" s="115">
        <f t="shared" si="30"/>
        <v>0</v>
      </c>
      <c r="AW36" s="111">
        <f t="shared" si="31"/>
        <v>19</v>
      </c>
    </row>
    <row r="37" spans="2:49" ht="12.75">
      <c r="B37" s="27">
        <v>29</v>
      </c>
      <c r="C37" s="22" t="s">
        <v>96</v>
      </c>
      <c r="D37" s="66"/>
      <c r="E37" s="57">
        <v>17</v>
      </c>
      <c r="F37" s="66"/>
      <c r="G37" s="57"/>
      <c r="H37" s="66"/>
      <c r="I37" s="57">
        <v>1</v>
      </c>
      <c r="J37" s="66">
        <v>0</v>
      </c>
      <c r="K37" s="57"/>
      <c r="L37" s="66"/>
      <c r="M37" s="57"/>
      <c r="N37" s="57"/>
      <c r="O37" s="66"/>
      <c r="P37" s="57"/>
      <c r="Q37" s="80"/>
      <c r="R37" s="57">
        <f t="shared" si="0"/>
        <v>3</v>
      </c>
      <c r="S37" s="53">
        <f t="shared" si="1"/>
        <v>17</v>
      </c>
      <c r="T37" s="53" t="str">
        <f t="shared" si="2"/>
        <v>ja</v>
      </c>
      <c r="U37" s="53">
        <f t="shared" si="3"/>
        <v>17</v>
      </c>
      <c r="V37" s="53">
        <f t="shared" si="4"/>
        <v>1</v>
      </c>
      <c r="W37" s="53" t="str">
        <f t="shared" si="5"/>
        <v>ja</v>
      </c>
      <c r="X37" s="53">
        <f t="shared" si="6"/>
        <v>1</v>
      </c>
      <c r="Y37" s="53">
        <f t="shared" si="7"/>
        <v>0</v>
      </c>
      <c r="Z37" s="53" t="str">
        <f t="shared" si="8"/>
        <v>ja</v>
      </c>
      <c r="AA37" s="53">
        <f t="shared" si="9"/>
        <v>0</v>
      </c>
      <c r="AB37" s="53" t="e">
        <f t="shared" si="10"/>
        <v>#NUM!</v>
      </c>
      <c r="AC37" s="53" t="str">
        <f t="shared" si="11"/>
        <v>nei</v>
      </c>
      <c r="AD37" s="53">
        <f t="shared" si="12"/>
        <v>0</v>
      </c>
      <c r="AE37" s="53" t="e">
        <f t="shared" si="13"/>
        <v>#NUM!</v>
      </c>
      <c r="AF37" s="53" t="str">
        <f t="shared" si="14"/>
        <v>nei</v>
      </c>
      <c r="AG37" s="53">
        <f t="shared" si="15"/>
        <v>0</v>
      </c>
      <c r="AH37" s="53" t="e">
        <f t="shared" si="16"/>
        <v>#NUM!</v>
      </c>
      <c r="AI37" s="53" t="str">
        <f t="shared" si="17"/>
        <v>nei</v>
      </c>
      <c r="AJ37" s="53">
        <f t="shared" si="18"/>
        <v>0</v>
      </c>
      <c r="AK37" s="53" t="e">
        <f t="shared" si="19"/>
        <v>#NUM!</v>
      </c>
      <c r="AL37" s="53" t="str">
        <f t="shared" si="20"/>
        <v>nei</v>
      </c>
      <c r="AM37" s="53">
        <f t="shared" si="21"/>
        <v>0</v>
      </c>
      <c r="AN37" s="53" t="e">
        <f t="shared" si="22"/>
        <v>#NUM!</v>
      </c>
      <c r="AO37" s="53" t="str">
        <f t="shared" si="23"/>
        <v>nei</v>
      </c>
      <c r="AP37" s="53">
        <f t="shared" si="24"/>
        <v>0</v>
      </c>
      <c r="AQ37" s="53" t="e">
        <f t="shared" si="25"/>
        <v>#NUM!</v>
      </c>
      <c r="AR37" s="53" t="str">
        <f t="shared" si="26"/>
        <v>nei</v>
      </c>
      <c r="AS37" s="53">
        <f t="shared" si="27"/>
        <v>0</v>
      </c>
      <c r="AT37" s="53" t="e">
        <f t="shared" si="28"/>
        <v>#NUM!</v>
      </c>
      <c r="AU37" s="53" t="str">
        <f t="shared" si="29"/>
        <v>nei</v>
      </c>
      <c r="AV37" s="115">
        <f t="shared" si="30"/>
        <v>0</v>
      </c>
      <c r="AW37" s="111">
        <f t="shared" si="31"/>
        <v>18</v>
      </c>
    </row>
    <row r="38" spans="2:49" ht="12.75">
      <c r="B38" s="27">
        <v>30</v>
      </c>
      <c r="C38" s="22" t="s">
        <v>97</v>
      </c>
      <c r="D38" s="66"/>
      <c r="E38" s="57">
        <v>17</v>
      </c>
      <c r="F38" s="66"/>
      <c r="G38" s="57"/>
      <c r="H38" s="66"/>
      <c r="I38" s="57"/>
      <c r="J38" s="66"/>
      <c r="K38" s="57"/>
      <c r="L38" s="66"/>
      <c r="M38" s="57"/>
      <c r="N38" s="57"/>
      <c r="O38" s="66"/>
      <c r="P38" s="57"/>
      <c r="Q38" s="80"/>
      <c r="R38" s="57">
        <f t="shared" si="0"/>
        <v>1</v>
      </c>
      <c r="S38" s="53">
        <f t="shared" si="1"/>
        <v>17</v>
      </c>
      <c r="T38" s="53" t="str">
        <f t="shared" si="2"/>
        <v>ja</v>
      </c>
      <c r="U38" s="53">
        <f t="shared" si="3"/>
        <v>17</v>
      </c>
      <c r="V38" s="53" t="e">
        <f t="shared" si="4"/>
        <v>#NUM!</v>
      </c>
      <c r="W38" s="53" t="str">
        <f t="shared" si="5"/>
        <v>nei</v>
      </c>
      <c r="X38" s="53">
        <f t="shared" si="6"/>
        <v>0</v>
      </c>
      <c r="Y38" s="53" t="e">
        <f t="shared" si="7"/>
        <v>#NUM!</v>
      </c>
      <c r="Z38" s="53" t="str">
        <f t="shared" si="8"/>
        <v>nei</v>
      </c>
      <c r="AA38" s="53">
        <f t="shared" si="9"/>
        <v>0</v>
      </c>
      <c r="AB38" s="53" t="e">
        <f t="shared" si="10"/>
        <v>#NUM!</v>
      </c>
      <c r="AC38" s="53" t="str">
        <f t="shared" si="11"/>
        <v>nei</v>
      </c>
      <c r="AD38" s="53">
        <f t="shared" si="12"/>
        <v>0</v>
      </c>
      <c r="AE38" s="53" t="e">
        <f t="shared" si="13"/>
        <v>#NUM!</v>
      </c>
      <c r="AF38" s="53" t="str">
        <f t="shared" si="14"/>
        <v>nei</v>
      </c>
      <c r="AG38" s="53">
        <f t="shared" si="15"/>
        <v>0</v>
      </c>
      <c r="AH38" s="53" t="e">
        <f t="shared" si="16"/>
        <v>#NUM!</v>
      </c>
      <c r="AI38" s="53" t="str">
        <f t="shared" si="17"/>
        <v>nei</v>
      </c>
      <c r="AJ38" s="53">
        <f t="shared" si="18"/>
        <v>0</v>
      </c>
      <c r="AK38" s="53" t="e">
        <f t="shared" si="19"/>
        <v>#NUM!</v>
      </c>
      <c r="AL38" s="53" t="str">
        <f t="shared" si="20"/>
        <v>nei</v>
      </c>
      <c r="AM38" s="53">
        <f t="shared" si="21"/>
        <v>0</v>
      </c>
      <c r="AN38" s="53" t="e">
        <f t="shared" si="22"/>
        <v>#NUM!</v>
      </c>
      <c r="AO38" s="53" t="str">
        <f t="shared" si="23"/>
        <v>nei</v>
      </c>
      <c r="AP38" s="53">
        <f t="shared" si="24"/>
        <v>0</v>
      </c>
      <c r="AQ38" s="53" t="e">
        <f t="shared" si="25"/>
        <v>#NUM!</v>
      </c>
      <c r="AR38" s="53" t="str">
        <f t="shared" si="26"/>
        <v>nei</v>
      </c>
      <c r="AS38" s="53">
        <f t="shared" si="27"/>
        <v>0</v>
      </c>
      <c r="AT38" s="53" t="e">
        <f t="shared" si="28"/>
        <v>#NUM!</v>
      </c>
      <c r="AU38" s="53" t="str">
        <f t="shared" si="29"/>
        <v>nei</v>
      </c>
      <c r="AV38" s="115">
        <f t="shared" si="30"/>
        <v>0</v>
      </c>
      <c r="AW38" s="111">
        <f t="shared" si="31"/>
        <v>17</v>
      </c>
    </row>
    <row r="39" spans="2:49" ht="12.75">
      <c r="B39" s="27">
        <v>30</v>
      </c>
      <c r="C39" s="22" t="s">
        <v>5</v>
      </c>
      <c r="D39" s="66"/>
      <c r="E39" s="57"/>
      <c r="F39" s="66"/>
      <c r="G39" s="57"/>
      <c r="H39" s="66"/>
      <c r="I39" s="57">
        <v>17</v>
      </c>
      <c r="J39" s="66"/>
      <c r="K39" s="57"/>
      <c r="L39" s="66"/>
      <c r="M39" s="57"/>
      <c r="N39" s="57"/>
      <c r="O39" s="66"/>
      <c r="P39" s="57"/>
      <c r="Q39" s="80"/>
      <c r="R39" s="57">
        <f t="shared" si="0"/>
        <v>1</v>
      </c>
      <c r="S39" s="53">
        <f t="shared" si="1"/>
        <v>17</v>
      </c>
      <c r="T39" s="53" t="str">
        <f t="shared" si="2"/>
        <v>ja</v>
      </c>
      <c r="U39" s="53">
        <f t="shared" si="3"/>
        <v>17</v>
      </c>
      <c r="V39" s="53" t="e">
        <f t="shared" si="4"/>
        <v>#NUM!</v>
      </c>
      <c r="W39" s="53" t="str">
        <f t="shared" si="5"/>
        <v>nei</v>
      </c>
      <c r="X39" s="53">
        <f t="shared" si="6"/>
        <v>0</v>
      </c>
      <c r="Y39" s="53" t="e">
        <f t="shared" si="7"/>
        <v>#NUM!</v>
      </c>
      <c r="Z39" s="53" t="str">
        <f t="shared" si="8"/>
        <v>nei</v>
      </c>
      <c r="AA39" s="53">
        <f t="shared" si="9"/>
        <v>0</v>
      </c>
      <c r="AB39" s="53" t="e">
        <f t="shared" si="10"/>
        <v>#NUM!</v>
      </c>
      <c r="AC39" s="53" t="str">
        <f t="shared" si="11"/>
        <v>nei</v>
      </c>
      <c r="AD39" s="53">
        <f t="shared" si="12"/>
        <v>0</v>
      </c>
      <c r="AE39" s="53" t="e">
        <f t="shared" si="13"/>
        <v>#NUM!</v>
      </c>
      <c r="AF39" s="53" t="str">
        <f t="shared" si="14"/>
        <v>nei</v>
      </c>
      <c r="AG39" s="53">
        <f t="shared" si="15"/>
        <v>0</v>
      </c>
      <c r="AH39" s="53" t="e">
        <f t="shared" si="16"/>
        <v>#NUM!</v>
      </c>
      <c r="AI39" s="53" t="str">
        <f t="shared" si="17"/>
        <v>nei</v>
      </c>
      <c r="AJ39" s="53">
        <f t="shared" si="18"/>
        <v>0</v>
      </c>
      <c r="AK39" s="53" t="e">
        <f t="shared" si="19"/>
        <v>#NUM!</v>
      </c>
      <c r="AL39" s="53" t="str">
        <f t="shared" si="20"/>
        <v>nei</v>
      </c>
      <c r="AM39" s="53">
        <f t="shared" si="21"/>
        <v>0</v>
      </c>
      <c r="AN39" s="53" t="e">
        <f t="shared" si="22"/>
        <v>#NUM!</v>
      </c>
      <c r="AO39" s="53" t="str">
        <f t="shared" si="23"/>
        <v>nei</v>
      </c>
      <c r="AP39" s="53">
        <f t="shared" si="24"/>
        <v>0</v>
      </c>
      <c r="AQ39" s="53" t="e">
        <f t="shared" si="25"/>
        <v>#NUM!</v>
      </c>
      <c r="AR39" s="53" t="str">
        <f t="shared" si="26"/>
        <v>nei</v>
      </c>
      <c r="AS39" s="53">
        <f t="shared" si="27"/>
        <v>0</v>
      </c>
      <c r="AT39" s="53" t="e">
        <f t="shared" si="28"/>
        <v>#NUM!</v>
      </c>
      <c r="AU39" s="53" t="str">
        <f t="shared" si="29"/>
        <v>nei</v>
      </c>
      <c r="AV39" s="115">
        <f t="shared" si="30"/>
        <v>0</v>
      </c>
      <c r="AW39" s="111">
        <f t="shared" si="31"/>
        <v>17</v>
      </c>
    </row>
    <row r="40" spans="2:49" ht="12.75">
      <c r="B40" s="27">
        <v>32</v>
      </c>
      <c r="C40" s="100" t="s">
        <v>147</v>
      </c>
      <c r="D40" s="66"/>
      <c r="E40" s="57"/>
      <c r="F40" s="66"/>
      <c r="G40" s="57"/>
      <c r="H40" s="66"/>
      <c r="I40" s="57">
        <v>16</v>
      </c>
      <c r="J40" s="66"/>
      <c r="K40" s="57"/>
      <c r="L40" s="66"/>
      <c r="M40" s="57"/>
      <c r="N40" s="57"/>
      <c r="O40" s="66"/>
      <c r="P40" s="57"/>
      <c r="Q40" s="80"/>
      <c r="R40" s="57">
        <f t="shared" si="0"/>
        <v>1</v>
      </c>
      <c r="S40" s="53">
        <f t="shared" si="1"/>
        <v>16</v>
      </c>
      <c r="T40" s="53" t="str">
        <f t="shared" si="2"/>
        <v>ja</v>
      </c>
      <c r="U40" s="53">
        <f t="shared" si="3"/>
        <v>16</v>
      </c>
      <c r="V40" s="53" t="e">
        <f t="shared" si="4"/>
        <v>#NUM!</v>
      </c>
      <c r="W40" s="53" t="str">
        <f t="shared" si="5"/>
        <v>nei</v>
      </c>
      <c r="X40" s="53">
        <f t="shared" si="6"/>
        <v>0</v>
      </c>
      <c r="Y40" s="53" t="e">
        <f t="shared" si="7"/>
        <v>#NUM!</v>
      </c>
      <c r="Z40" s="53" t="str">
        <f t="shared" si="8"/>
        <v>nei</v>
      </c>
      <c r="AA40" s="53">
        <f t="shared" si="9"/>
        <v>0</v>
      </c>
      <c r="AB40" s="53" t="e">
        <f t="shared" si="10"/>
        <v>#NUM!</v>
      </c>
      <c r="AC40" s="53" t="str">
        <f t="shared" si="11"/>
        <v>nei</v>
      </c>
      <c r="AD40" s="53">
        <f t="shared" si="12"/>
        <v>0</v>
      </c>
      <c r="AE40" s="53" t="e">
        <f t="shared" si="13"/>
        <v>#NUM!</v>
      </c>
      <c r="AF40" s="53" t="str">
        <f t="shared" si="14"/>
        <v>nei</v>
      </c>
      <c r="AG40" s="53">
        <f t="shared" si="15"/>
        <v>0</v>
      </c>
      <c r="AH40" s="53" t="e">
        <f t="shared" si="16"/>
        <v>#NUM!</v>
      </c>
      <c r="AI40" s="53" t="str">
        <f t="shared" si="17"/>
        <v>nei</v>
      </c>
      <c r="AJ40" s="53">
        <f t="shared" si="18"/>
        <v>0</v>
      </c>
      <c r="AK40" s="53" t="e">
        <f t="shared" si="19"/>
        <v>#NUM!</v>
      </c>
      <c r="AL40" s="53" t="str">
        <f t="shared" si="20"/>
        <v>nei</v>
      </c>
      <c r="AM40" s="53">
        <f t="shared" si="21"/>
        <v>0</v>
      </c>
      <c r="AN40" s="53" t="e">
        <f t="shared" si="22"/>
        <v>#NUM!</v>
      </c>
      <c r="AO40" s="53" t="str">
        <f t="shared" si="23"/>
        <v>nei</v>
      </c>
      <c r="AP40" s="53">
        <f t="shared" si="24"/>
        <v>0</v>
      </c>
      <c r="AQ40" s="53" t="e">
        <f t="shared" si="25"/>
        <v>#NUM!</v>
      </c>
      <c r="AR40" s="53" t="str">
        <f t="shared" si="26"/>
        <v>nei</v>
      </c>
      <c r="AS40" s="53">
        <f t="shared" si="27"/>
        <v>0</v>
      </c>
      <c r="AT40" s="53" t="e">
        <f t="shared" si="28"/>
        <v>#NUM!</v>
      </c>
      <c r="AU40" s="53" t="str">
        <f t="shared" si="29"/>
        <v>nei</v>
      </c>
      <c r="AV40" s="115">
        <f t="shared" si="30"/>
        <v>0</v>
      </c>
      <c r="AW40" s="111">
        <f t="shared" si="31"/>
        <v>16</v>
      </c>
    </row>
    <row r="41" spans="2:49" ht="12.75">
      <c r="B41" s="27">
        <v>33</v>
      </c>
      <c r="C41" s="22" t="s">
        <v>82</v>
      </c>
      <c r="D41" s="66"/>
      <c r="E41" s="57"/>
      <c r="F41" s="66">
        <v>13</v>
      </c>
      <c r="G41" s="57"/>
      <c r="H41" s="66"/>
      <c r="I41" s="57"/>
      <c r="J41" s="66"/>
      <c r="K41" s="57"/>
      <c r="L41" s="66"/>
      <c r="M41" s="57"/>
      <c r="N41" s="57"/>
      <c r="O41" s="66"/>
      <c r="P41" s="57"/>
      <c r="Q41" s="80"/>
      <c r="R41" s="57">
        <f aca="true" t="shared" si="32" ref="R41:R72">COUNT(D41:Q41)</f>
        <v>1</v>
      </c>
      <c r="S41" s="53">
        <f aca="true" t="shared" si="33" ref="S41:S64">LARGE(D41:Q41,1)</f>
        <v>13</v>
      </c>
      <c r="T41" s="53" t="str">
        <f aca="true" t="shared" si="34" ref="T41:T64">IF(R41&gt;0,"ja","nei")</f>
        <v>ja</v>
      </c>
      <c r="U41" s="53">
        <f aca="true" t="shared" si="35" ref="U41:U72">IF(T41="ja",S41,0)</f>
        <v>13</v>
      </c>
      <c r="V41" s="53" t="e">
        <f aca="true" t="shared" si="36" ref="V41:V64">LARGE(D41:Q41,2)</f>
        <v>#NUM!</v>
      </c>
      <c r="W41" s="53" t="str">
        <f aca="true" t="shared" si="37" ref="W41:W64">IF(R41&gt;1,"ja","nei")</f>
        <v>nei</v>
      </c>
      <c r="X41" s="53">
        <f aca="true" t="shared" si="38" ref="X41:X72">IF(W41="ja",V41,0)</f>
        <v>0</v>
      </c>
      <c r="Y41" s="53" t="e">
        <f aca="true" t="shared" si="39" ref="Y41:Y64">LARGE(D41:Q41,3)</f>
        <v>#NUM!</v>
      </c>
      <c r="Z41" s="53" t="str">
        <f aca="true" t="shared" si="40" ref="Z41:Z64">IF(R41&gt;2,"ja","nei")</f>
        <v>nei</v>
      </c>
      <c r="AA41" s="53">
        <f aca="true" t="shared" si="41" ref="AA41:AA72">IF(Z41="ja",Y41,0)</f>
        <v>0</v>
      </c>
      <c r="AB41" s="53" t="e">
        <f aca="true" t="shared" si="42" ref="AB41:AB64">LARGE(D41:Q41,4)</f>
        <v>#NUM!</v>
      </c>
      <c r="AC41" s="53" t="str">
        <f aca="true" t="shared" si="43" ref="AC41:AC64">IF(R41&gt;3,"ja","nei")</f>
        <v>nei</v>
      </c>
      <c r="AD41" s="53">
        <f aca="true" t="shared" si="44" ref="AD41:AD72">IF(AC41="ja",AB41,0)</f>
        <v>0</v>
      </c>
      <c r="AE41" s="53" t="e">
        <f aca="true" t="shared" si="45" ref="AE41:AE64">LARGE(D41:Q41,5)</f>
        <v>#NUM!</v>
      </c>
      <c r="AF41" s="53" t="str">
        <f aca="true" t="shared" si="46" ref="AF41:AF64">IF(R41&gt;4,"ja","nei")</f>
        <v>nei</v>
      </c>
      <c r="AG41" s="53">
        <f aca="true" t="shared" si="47" ref="AG41:AG72">IF(AF41="ja",AE41,0)</f>
        <v>0</v>
      </c>
      <c r="AH41" s="53" t="e">
        <f aca="true" t="shared" si="48" ref="AH41:AH64">LARGE(D41:Q41,6)</f>
        <v>#NUM!</v>
      </c>
      <c r="AI41" s="53" t="str">
        <f aca="true" t="shared" si="49" ref="AI41:AI64">IF(R41&gt;5,"ja","nei")</f>
        <v>nei</v>
      </c>
      <c r="AJ41" s="53">
        <f aca="true" t="shared" si="50" ref="AJ41:AJ72">IF(AI41="ja",AH41,0)</f>
        <v>0</v>
      </c>
      <c r="AK41" s="53" t="e">
        <f aca="true" t="shared" si="51" ref="AK41:AK64">LARGE(D41:Q41,7)</f>
        <v>#NUM!</v>
      </c>
      <c r="AL41" s="53" t="str">
        <f aca="true" t="shared" si="52" ref="AL41:AL64">IF(R41&gt;6,"ja","nei")</f>
        <v>nei</v>
      </c>
      <c r="AM41" s="53">
        <f aca="true" t="shared" si="53" ref="AM41:AM72">IF(AL41="ja",AK41,0)</f>
        <v>0</v>
      </c>
      <c r="AN41" s="53" t="e">
        <f aca="true" t="shared" si="54" ref="AN41:AN64">LARGE(D41:Q41,8)</f>
        <v>#NUM!</v>
      </c>
      <c r="AO41" s="53" t="str">
        <f aca="true" t="shared" si="55" ref="AO41:AO64">IF(R41&gt;7,"ja","nei")</f>
        <v>nei</v>
      </c>
      <c r="AP41" s="53">
        <f aca="true" t="shared" si="56" ref="AP41:AP72">IF(AO41="ja",AN41,0)</f>
        <v>0</v>
      </c>
      <c r="AQ41" s="53" t="e">
        <f aca="true" t="shared" si="57" ref="AQ41:AQ64">LARGE(D41:Q41,9)</f>
        <v>#NUM!</v>
      </c>
      <c r="AR41" s="53" t="str">
        <f aca="true" t="shared" si="58" ref="AR41:AR64">IF(R41&gt;8,"ja","nei")</f>
        <v>nei</v>
      </c>
      <c r="AS41" s="53">
        <f aca="true" t="shared" si="59" ref="AS41:AS72">IF(AR41="ja",AQ41,0)</f>
        <v>0</v>
      </c>
      <c r="AT41" s="53" t="e">
        <f aca="true" t="shared" si="60" ref="AT41:AT64">LARGE(D41:Q41,10)</f>
        <v>#NUM!</v>
      </c>
      <c r="AU41" s="53" t="str">
        <f aca="true" t="shared" si="61" ref="AU41:AU64">IF(R41&gt;9,"ja","nei")</f>
        <v>nei</v>
      </c>
      <c r="AV41" s="115">
        <f aca="true" t="shared" si="62" ref="AV41:AV72">IF(AU41="ja",AT41,0)</f>
        <v>0</v>
      </c>
      <c r="AW41" s="111">
        <f aca="true" t="shared" si="63" ref="AW41:AW72">SUM(AV41+AS41+AP41+AM41+AJ41+AG41+AD41+AA41+X41+U41)</f>
        <v>13</v>
      </c>
    </row>
    <row r="42" spans="2:49" ht="12.75">
      <c r="B42" s="27">
        <v>33</v>
      </c>
      <c r="C42" s="22" t="s">
        <v>120</v>
      </c>
      <c r="D42" s="66"/>
      <c r="E42" s="57"/>
      <c r="F42" s="66">
        <v>0</v>
      </c>
      <c r="G42" s="57"/>
      <c r="H42" s="66"/>
      <c r="I42" s="57"/>
      <c r="J42" s="66"/>
      <c r="K42" s="57"/>
      <c r="L42" s="66"/>
      <c r="M42" s="57"/>
      <c r="N42" s="57"/>
      <c r="O42" s="66"/>
      <c r="P42" s="57"/>
      <c r="Q42" s="80">
        <v>13</v>
      </c>
      <c r="R42" s="57">
        <f t="shared" si="32"/>
        <v>2</v>
      </c>
      <c r="S42" s="53">
        <f t="shared" si="33"/>
        <v>13</v>
      </c>
      <c r="T42" s="53" t="str">
        <f t="shared" si="34"/>
        <v>ja</v>
      </c>
      <c r="U42" s="53">
        <f t="shared" si="35"/>
        <v>13</v>
      </c>
      <c r="V42" s="53">
        <f t="shared" si="36"/>
        <v>0</v>
      </c>
      <c r="W42" s="53" t="str">
        <f t="shared" si="37"/>
        <v>ja</v>
      </c>
      <c r="X42" s="53">
        <f t="shared" si="38"/>
        <v>0</v>
      </c>
      <c r="Y42" s="53" t="e">
        <f t="shared" si="39"/>
        <v>#NUM!</v>
      </c>
      <c r="Z42" s="53" t="str">
        <f t="shared" si="40"/>
        <v>nei</v>
      </c>
      <c r="AA42" s="53">
        <f t="shared" si="41"/>
        <v>0</v>
      </c>
      <c r="AB42" s="53" t="e">
        <f t="shared" si="42"/>
        <v>#NUM!</v>
      </c>
      <c r="AC42" s="53" t="str">
        <f t="shared" si="43"/>
        <v>nei</v>
      </c>
      <c r="AD42" s="53">
        <f t="shared" si="44"/>
        <v>0</v>
      </c>
      <c r="AE42" s="53" t="e">
        <f t="shared" si="45"/>
        <v>#NUM!</v>
      </c>
      <c r="AF42" s="53" t="str">
        <f t="shared" si="46"/>
        <v>nei</v>
      </c>
      <c r="AG42" s="53">
        <f t="shared" si="47"/>
        <v>0</v>
      </c>
      <c r="AH42" s="53" t="e">
        <f t="shared" si="48"/>
        <v>#NUM!</v>
      </c>
      <c r="AI42" s="53" t="str">
        <f t="shared" si="49"/>
        <v>nei</v>
      </c>
      <c r="AJ42" s="53">
        <f t="shared" si="50"/>
        <v>0</v>
      </c>
      <c r="AK42" s="53" t="e">
        <f t="shared" si="51"/>
        <v>#NUM!</v>
      </c>
      <c r="AL42" s="53" t="str">
        <f t="shared" si="52"/>
        <v>nei</v>
      </c>
      <c r="AM42" s="53">
        <f t="shared" si="53"/>
        <v>0</v>
      </c>
      <c r="AN42" s="53" t="e">
        <f t="shared" si="54"/>
        <v>#NUM!</v>
      </c>
      <c r="AO42" s="53" t="str">
        <f t="shared" si="55"/>
        <v>nei</v>
      </c>
      <c r="AP42" s="53">
        <f t="shared" si="56"/>
        <v>0</v>
      </c>
      <c r="AQ42" s="53" t="e">
        <f t="shared" si="57"/>
        <v>#NUM!</v>
      </c>
      <c r="AR42" s="53" t="str">
        <f t="shared" si="58"/>
        <v>nei</v>
      </c>
      <c r="AS42" s="53">
        <f t="shared" si="59"/>
        <v>0</v>
      </c>
      <c r="AT42" s="53" t="e">
        <f t="shared" si="60"/>
        <v>#NUM!</v>
      </c>
      <c r="AU42" s="53" t="str">
        <f t="shared" si="61"/>
        <v>nei</v>
      </c>
      <c r="AV42" s="115">
        <f t="shared" si="62"/>
        <v>0</v>
      </c>
      <c r="AW42" s="111">
        <f t="shared" si="63"/>
        <v>13</v>
      </c>
    </row>
    <row r="43" spans="2:49" ht="12.75">
      <c r="B43" s="27">
        <v>35</v>
      </c>
      <c r="C43" s="100" t="s">
        <v>130</v>
      </c>
      <c r="D43" s="66"/>
      <c r="E43" s="57"/>
      <c r="F43" s="66"/>
      <c r="G43" s="57">
        <v>6</v>
      </c>
      <c r="H43" s="66"/>
      <c r="I43" s="57"/>
      <c r="J43" s="66"/>
      <c r="K43" s="57"/>
      <c r="L43" s="66"/>
      <c r="M43" s="57"/>
      <c r="N43" s="57"/>
      <c r="O43" s="66"/>
      <c r="P43" s="57">
        <v>6</v>
      </c>
      <c r="Q43" s="80"/>
      <c r="R43" s="57">
        <f t="shared" si="32"/>
        <v>2</v>
      </c>
      <c r="S43" s="53">
        <f t="shared" si="33"/>
        <v>6</v>
      </c>
      <c r="T43" s="53" t="str">
        <f t="shared" si="34"/>
        <v>ja</v>
      </c>
      <c r="U43" s="53">
        <f t="shared" si="35"/>
        <v>6</v>
      </c>
      <c r="V43" s="53">
        <f t="shared" si="36"/>
        <v>6</v>
      </c>
      <c r="W43" s="53" t="str">
        <f t="shared" si="37"/>
        <v>ja</v>
      </c>
      <c r="X43" s="53">
        <f t="shared" si="38"/>
        <v>6</v>
      </c>
      <c r="Y43" s="53" t="e">
        <f t="shared" si="39"/>
        <v>#NUM!</v>
      </c>
      <c r="Z43" s="53" t="str">
        <f t="shared" si="40"/>
        <v>nei</v>
      </c>
      <c r="AA43" s="53">
        <f t="shared" si="41"/>
        <v>0</v>
      </c>
      <c r="AB43" s="53" t="e">
        <f t="shared" si="42"/>
        <v>#NUM!</v>
      </c>
      <c r="AC43" s="53" t="str">
        <f t="shared" si="43"/>
        <v>nei</v>
      </c>
      <c r="AD43" s="53">
        <f t="shared" si="44"/>
        <v>0</v>
      </c>
      <c r="AE43" s="53" t="e">
        <f t="shared" si="45"/>
        <v>#NUM!</v>
      </c>
      <c r="AF43" s="53" t="str">
        <f t="shared" si="46"/>
        <v>nei</v>
      </c>
      <c r="AG43" s="53">
        <f t="shared" si="47"/>
        <v>0</v>
      </c>
      <c r="AH43" s="53" t="e">
        <f t="shared" si="48"/>
        <v>#NUM!</v>
      </c>
      <c r="AI43" s="53" t="str">
        <f t="shared" si="49"/>
        <v>nei</v>
      </c>
      <c r="AJ43" s="53">
        <f t="shared" si="50"/>
        <v>0</v>
      </c>
      <c r="AK43" s="53" t="e">
        <f t="shared" si="51"/>
        <v>#NUM!</v>
      </c>
      <c r="AL43" s="53" t="str">
        <f t="shared" si="52"/>
        <v>nei</v>
      </c>
      <c r="AM43" s="53">
        <f t="shared" si="53"/>
        <v>0</v>
      </c>
      <c r="AN43" s="53" t="e">
        <f t="shared" si="54"/>
        <v>#NUM!</v>
      </c>
      <c r="AO43" s="53" t="str">
        <f t="shared" si="55"/>
        <v>nei</v>
      </c>
      <c r="AP43" s="53">
        <f t="shared" si="56"/>
        <v>0</v>
      </c>
      <c r="AQ43" s="53" t="e">
        <f t="shared" si="57"/>
        <v>#NUM!</v>
      </c>
      <c r="AR43" s="53" t="str">
        <f t="shared" si="58"/>
        <v>nei</v>
      </c>
      <c r="AS43" s="53">
        <f t="shared" si="59"/>
        <v>0</v>
      </c>
      <c r="AT43" s="53" t="e">
        <f t="shared" si="60"/>
        <v>#NUM!</v>
      </c>
      <c r="AU43" s="53" t="str">
        <f t="shared" si="61"/>
        <v>nei</v>
      </c>
      <c r="AV43" s="115">
        <f t="shared" si="62"/>
        <v>0</v>
      </c>
      <c r="AW43" s="111">
        <f t="shared" si="63"/>
        <v>12</v>
      </c>
    </row>
    <row r="44" spans="2:49" ht="12.75">
      <c r="B44" s="27">
        <v>36</v>
      </c>
      <c r="C44" s="99" t="s">
        <v>103</v>
      </c>
      <c r="D44" s="66"/>
      <c r="E44" s="57">
        <v>0</v>
      </c>
      <c r="F44" s="66">
        <v>10</v>
      </c>
      <c r="G44" s="57"/>
      <c r="H44" s="66"/>
      <c r="I44" s="57"/>
      <c r="J44" s="66"/>
      <c r="K44" s="57"/>
      <c r="L44" s="66"/>
      <c r="M44" s="57"/>
      <c r="N44" s="57"/>
      <c r="O44" s="66"/>
      <c r="P44" s="57"/>
      <c r="Q44" s="80"/>
      <c r="R44" s="57">
        <f t="shared" si="32"/>
        <v>2</v>
      </c>
      <c r="S44" s="53">
        <f t="shared" si="33"/>
        <v>10</v>
      </c>
      <c r="T44" s="53" t="str">
        <f t="shared" si="34"/>
        <v>ja</v>
      </c>
      <c r="U44" s="53">
        <f t="shared" si="35"/>
        <v>10</v>
      </c>
      <c r="V44" s="53">
        <f t="shared" si="36"/>
        <v>0</v>
      </c>
      <c r="W44" s="53" t="str">
        <f t="shared" si="37"/>
        <v>ja</v>
      </c>
      <c r="X44" s="53">
        <f t="shared" si="38"/>
        <v>0</v>
      </c>
      <c r="Y44" s="53" t="e">
        <f t="shared" si="39"/>
        <v>#NUM!</v>
      </c>
      <c r="Z44" s="53" t="str">
        <f t="shared" si="40"/>
        <v>nei</v>
      </c>
      <c r="AA44" s="53">
        <f t="shared" si="41"/>
        <v>0</v>
      </c>
      <c r="AB44" s="53" t="e">
        <f t="shared" si="42"/>
        <v>#NUM!</v>
      </c>
      <c r="AC44" s="53" t="str">
        <f t="shared" si="43"/>
        <v>nei</v>
      </c>
      <c r="AD44" s="53">
        <f t="shared" si="44"/>
        <v>0</v>
      </c>
      <c r="AE44" s="53" t="e">
        <f t="shared" si="45"/>
        <v>#NUM!</v>
      </c>
      <c r="AF44" s="53" t="str">
        <f t="shared" si="46"/>
        <v>nei</v>
      </c>
      <c r="AG44" s="53">
        <f t="shared" si="47"/>
        <v>0</v>
      </c>
      <c r="AH44" s="53" t="e">
        <f t="shared" si="48"/>
        <v>#NUM!</v>
      </c>
      <c r="AI44" s="53" t="str">
        <f t="shared" si="49"/>
        <v>nei</v>
      </c>
      <c r="AJ44" s="53">
        <f t="shared" si="50"/>
        <v>0</v>
      </c>
      <c r="AK44" s="53" t="e">
        <f t="shared" si="51"/>
        <v>#NUM!</v>
      </c>
      <c r="AL44" s="53" t="str">
        <f t="shared" si="52"/>
        <v>nei</v>
      </c>
      <c r="AM44" s="53">
        <f t="shared" si="53"/>
        <v>0</v>
      </c>
      <c r="AN44" s="53" t="e">
        <f t="shared" si="54"/>
        <v>#NUM!</v>
      </c>
      <c r="AO44" s="53" t="str">
        <f t="shared" si="55"/>
        <v>nei</v>
      </c>
      <c r="AP44" s="53">
        <f t="shared" si="56"/>
        <v>0</v>
      </c>
      <c r="AQ44" s="53" t="e">
        <f t="shared" si="57"/>
        <v>#NUM!</v>
      </c>
      <c r="AR44" s="53" t="str">
        <f t="shared" si="58"/>
        <v>nei</v>
      </c>
      <c r="AS44" s="53">
        <f t="shared" si="59"/>
        <v>0</v>
      </c>
      <c r="AT44" s="53" t="e">
        <f t="shared" si="60"/>
        <v>#NUM!</v>
      </c>
      <c r="AU44" s="53" t="str">
        <f t="shared" si="61"/>
        <v>nei</v>
      </c>
      <c r="AV44" s="115">
        <f t="shared" si="62"/>
        <v>0</v>
      </c>
      <c r="AW44" s="111">
        <f t="shared" si="63"/>
        <v>10</v>
      </c>
    </row>
    <row r="45" spans="2:49" ht="12.75">
      <c r="B45" s="27">
        <v>36</v>
      </c>
      <c r="C45" s="22" t="s">
        <v>131</v>
      </c>
      <c r="D45" s="66"/>
      <c r="E45" s="57"/>
      <c r="F45" s="66"/>
      <c r="G45" s="57">
        <v>2</v>
      </c>
      <c r="H45" s="66"/>
      <c r="I45" s="57"/>
      <c r="J45" s="66"/>
      <c r="K45" s="57"/>
      <c r="L45" s="66"/>
      <c r="M45" s="57"/>
      <c r="N45" s="57"/>
      <c r="O45" s="66"/>
      <c r="P45" s="57"/>
      <c r="Q45" s="80">
        <v>8</v>
      </c>
      <c r="R45" s="57">
        <f t="shared" si="32"/>
        <v>2</v>
      </c>
      <c r="S45" s="53">
        <f t="shared" si="33"/>
        <v>8</v>
      </c>
      <c r="T45" s="53" t="str">
        <f t="shared" si="34"/>
        <v>ja</v>
      </c>
      <c r="U45" s="53">
        <f t="shared" si="35"/>
        <v>8</v>
      </c>
      <c r="V45" s="53">
        <f t="shared" si="36"/>
        <v>2</v>
      </c>
      <c r="W45" s="53" t="str">
        <f t="shared" si="37"/>
        <v>ja</v>
      </c>
      <c r="X45" s="53">
        <f t="shared" si="38"/>
        <v>2</v>
      </c>
      <c r="Y45" s="53" t="e">
        <f t="shared" si="39"/>
        <v>#NUM!</v>
      </c>
      <c r="Z45" s="53" t="str">
        <f t="shared" si="40"/>
        <v>nei</v>
      </c>
      <c r="AA45" s="53">
        <f t="shared" si="41"/>
        <v>0</v>
      </c>
      <c r="AB45" s="53" t="e">
        <f t="shared" si="42"/>
        <v>#NUM!</v>
      </c>
      <c r="AC45" s="53" t="str">
        <f t="shared" si="43"/>
        <v>nei</v>
      </c>
      <c r="AD45" s="53">
        <f t="shared" si="44"/>
        <v>0</v>
      </c>
      <c r="AE45" s="53" t="e">
        <f t="shared" si="45"/>
        <v>#NUM!</v>
      </c>
      <c r="AF45" s="53" t="str">
        <f t="shared" si="46"/>
        <v>nei</v>
      </c>
      <c r="AG45" s="53">
        <f t="shared" si="47"/>
        <v>0</v>
      </c>
      <c r="AH45" s="53" t="e">
        <f t="shared" si="48"/>
        <v>#NUM!</v>
      </c>
      <c r="AI45" s="53" t="str">
        <f t="shared" si="49"/>
        <v>nei</v>
      </c>
      <c r="AJ45" s="53">
        <f t="shared" si="50"/>
        <v>0</v>
      </c>
      <c r="AK45" s="53" t="e">
        <f t="shared" si="51"/>
        <v>#NUM!</v>
      </c>
      <c r="AL45" s="53" t="str">
        <f t="shared" si="52"/>
        <v>nei</v>
      </c>
      <c r="AM45" s="53">
        <f t="shared" si="53"/>
        <v>0</v>
      </c>
      <c r="AN45" s="53" t="e">
        <f t="shared" si="54"/>
        <v>#NUM!</v>
      </c>
      <c r="AO45" s="53" t="str">
        <f t="shared" si="55"/>
        <v>nei</v>
      </c>
      <c r="AP45" s="53">
        <f t="shared" si="56"/>
        <v>0</v>
      </c>
      <c r="AQ45" s="53" t="e">
        <f t="shared" si="57"/>
        <v>#NUM!</v>
      </c>
      <c r="AR45" s="53" t="str">
        <f t="shared" si="58"/>
        <v>nei</v>
      </c>
      <c r="AS45" s="53">
        <f t="shared" si="59"/>
        <v>0</v>
      </c>
      <c r="AT45" s="53" t="e">
        <f t="shared" si="60"/>
        <v>#NUM!</v>
      </c>
      <c r="AU45" s="53" t="str">
        <f t="shared" si="61"/>
        <v>nei</v>
      </c>
      <c r="AV45" s="115">
        <f t="shared" si="62"/>
        <v>0</v>
      </c>
      <c r="AW45" s="111">
        <f t="shared" si="63"/>
        <v>10</v>
      </c>
    </row>
    <row r="46" spans="2:49" ht="12.75">
      <c r="B46" s="27">
        <v>38</v>
      </c>
      <c r="C46" s="64" t="s">
        <v>217</v>
      </c>
      <c r="D46" s="66"/>
      <c r="E46" s="57"/>
      <c r="F46" s="66"/>
      <c r="G46" s="57"/>
      <c r="H46" s="66"/>
      <c r="I46" s="57"/>
      <c r="J46" s="66"/>
      <c r="K46" s="57"/>
      <c r="L46" s="66"/>
      <c r="M46" s="57"/>
      <c r="N46" s="57"/>
      <c r="O46" s="66"/>
      <c r="P46" s="57">
        <v>8</v>
      </c>
      <c r="Q46" s="80">
        <v>0</v>
      </c>
      <c r="R46" s="57">
        <f t="shared" si="32"/>
        <v>2</v>
      </c>
      <c r="S46" s="53">
        <f t="shared" si="33"/>
        <v>8</v>
      </c>
      <c r="T46" s="53" t="str">
        <f t="shared" si="34"/>
        <v>ja</v>
      </c>
      <c r="U46" s="53">
        <f t="shared" si="35"/>
        <v>8</v>
      </c>
      <c r="V46" s="53">
        <f t="shared" si="36"/>
        <v>0</v>
      </c>
      <c r="W46" s="53" t="str">
        <f t="shared" si="37"/>
        <v>ja</v>
      </c>
      <c r="X46" s="53">
        <f t="shared" si="38"/>
        <v>0</v>
      </c>
      <c r="Y46" s="53" t="e">
        <f t="shared" si="39"/>
        <v>#NUM!</v>
      </c>
      <c r="Z46" s="53" t="str">
        <f t="shared" si="40"/>
        <v>nei</v>
      </c>
      <c r="AA46" s="53">
        <f t="shared" si="41"/>
        <v>0</v>
      </c>
      <c r="AB46" s="53" t="e">
        <f t="shared" si="42"/>
        <v>#NUM!</v>
      </c>
      <c r="AC46" s="53" t="str">
        <f t="shared" si="43"/>
        <v>nei</v>
      </c>
      <c r="AD46" s="53">
        <f t="shared" si="44"/>
        <v>0</v>
      </c>
      <c r="AE46" s="53" t="e">
        <f t="shared" si="45"/>
        <v>#NUM!</v>
      </c>
      <c r="AF46" s="53" t="str">
        <f t="shared" si="46"/>
        <v>nei</v>
      </c>
      <c r="AG46" s="53">
        <f t="shared" si="47"/>
        <v>0</v>
      </c>
      <c r="AH46" s="53" t="e">
        <f t="shared" si="48"/>
        <v>#NUM!</v>
      </c>
      <c r="AI46" s="53" t="str">
        <f t="shared" si="49"/>
        <v>nei</v>
      </c>
      <c r="AJ46" s="53">
        <f t="shared" si="50"/>
        <v>0</v>
      </c>
      <c r="AK46" s="53" t="e">
        <f t="shared" si="51"/>
        <v>#NUM!</v>
      </c>
      <c r="AL46" s="53" t="str">
        <f t="shared" si="52"/>
        <v>nei</v>
      </c>
      <c r="AM46" s="53">
        <f t="shared" si="53"/>
        <v>0</v>
      </c>
      <c r="AN46" s="53" t="e">
        <f t="shared" si="54"/>
        <v>#NUM!</v>
      </c>
      <c r="AO46" s="53" t="str">
        <f t="shared" si="55"/>
        <v>nei</v>
      </c>
      <c r="AP46" s="53">
        <f t="shared" si="56"/>
        <v>0</v>
      </c>
      <c r="AQ46" s="53" t="e">
        <f t="shared" si="57"/>
        <v>#NUM!</v>
      </c>
      <c r="AR46" s="53" t="str">
        <f t="shared" si="58"/>
        <v>nei</v>
      </c>
      <c r="AS46" s="53">
        <f t="shared" si="59"/>
        <v>0</v>
      </c>
      <c r="AT46" s="53" t="e">
        <f t="shared" si="60"/>
        <v>#NUM!</v>
      </c>
      <c r="AU46" s="53" t="str">
        <f t="shared" si="61"/>
        <v>nei</v>
      </c>
      <c r="AV46" s="115">
        <f t="shared" si="62"/>
        <v>0</v>
      </c>
      <c r="AW46" s="111">
        <f t="shared" si="63"/>
        <v>8</v>
      </c>
    </row>
    <row r="47" spans="2:49" ht="12.75">
      <c r="B47" s="27">
        <v>39</v>
      </c>
      <c r="C47" s="22" t="s">
        <v>12</v>
      </c>
      <c r="D47" s="66"/>
      <c r="E47" s="57"/>
      <c r="F47" s="66">
        <v>6</v>
      </c>
      <c r="G47" s="57"/>
      <c r="H47" s="66"/>
      <c r="I47" s="57"/>
      <c r="J47" s="66"/>
      <c r="K47" s="57"/>
      <c r="L47" s="66"/>
      <c r="M47" s="57"/>
      <c r="N47" s="57"/>
      <c r="O47" s="66"/>
      <c r="P47" s="57"/>
      <c r="Q47" s="80"/>
      <c r="R47" s="57">
        <f t="shared" si="32"/>
        <v>1</v>
      </c>
      <c r="S47" s="53">
        <f t="shared" si="33"/>
        <v>6</v>
      </c>
      <c r="T47" s="53" t="str">
        <f t="shared" si="34"/>
        <v>ja</v>
      </c>
      <c r="U47" s="53">
        <f t="shared" si="35"/>
        <v>6</v>
      </c>
      <c r="V47" s="53" t="e">
        <f t="shared" si="36"/>
        <v>#NUM!</v>
      </c>
      <c r="W47" s="53" t="str">
        <f t="shared" si="37"/>
        <v>nei</v>
      </c>
      <c r="X47" s="53">
        <f t="shared" si="38"/>
        <v>0</v>
      </c>
      <c r="Y47" s="53" t="e">
        <f t="shared" si="39"/>
        <v>#NUM!</v>
      </c>
      <c r="Z47" s="53" t="str">
        <f t="shared" si="40"/>
        <v>nei</v>
      </c>
      <c r="AA47" s="53">
        <f t="shared" si="41"/>
        <v>0</v>
      </c>
      <c r="AB47" s="53" t="e">
        <f t="shared" si="42"/>
        <v>#NUM!</v>
      </c>
      <c r="AC47" s="53" t="str">
        <f t="shared" si="43"/>
        <v>nei</v>
      </c>
      <c r="AD47" s="53">
        <f t="shared" si="44"/>
        <v>0</v>
      </c>
      <c r="AE47" s="53" t="e">
        <f t="shared" si="45"/>
        <v>#NUM!</v>
      </c>
      <c r="AF47" s="53" t="str">
        <f t="shared" si="46"/>
        <v>nei</v>
      </c>
      <c r="AG47" s="53">
        <f t="shared" si="47"/>
        <v>0</v>
      </c>
      <c r="AH47" s="53" t="e">
        <f t="shared" si="48"/>
        <v>#NUM!</v>
      </c>
      <c r="AI47" s="53" t="str">
        <f t="shared" si="49"/>
        <v>nei</v>
      </c>
      <c r="AJ47" s="53">
        <f t="shared" si="50"/>
        <v>0</v>
      </c>
      <c r="AK47" s="53" t="e">
        <f t="shared" si="51"/>
        <v>#NUM!</v>
      </c>
      <c r="AL47" s="53" t="str">
        <f t="shared" si="52"/>
        <v>nei</v>
      </c>
      <c r="AM47" s="53">
        <f t="shared" si="53"/>
        <v>0</v>
      </c>
      <c r="AN47" s="53" t="e">
        <f t="shared" si="54"/>
        <v>#NUM!</v>
      </c>
      <c r="AO47" s="53" t="str">
        <f t="shared" si="55"/>
        <v>nei</v>
      </c>
      <c r="AP47" s="53">
        <f t="shared" si="56"/>
        <v>0</v>
      </c>
      <c r="AQ47" s="53" t="e">
        <f t="shared" si="57"/>
        <v>#NUM!</v>
      </c>
      <c r="AR47" s="53" t="str">
        <f t="shared" si="58"/>
        <v>nei</v>
      </c>
      <c r="AS47" s="53">
        <f t="shared" si="59"/>
        <v>0</v>
      </c>
      <c r="AT47" s="53" t="e">
        <f t="shared" si="60"/>
        <v>#NUM!</v>
      </c>
      <c r="AU47" s="53" t="str">
        <f t="shared" si="61"/>
        <v>nei</v>
      </c>
      <c r="AV47" s="115">
        <f t="shared" si="62"/>
        <v>0</v>
      </c>
      <c r="AW47" s="111">
        <f t="shared" si="63"/>
        <v>6</v>
      </c>
    </row>
    <row r="48" spans="2:49" ht="12.75">
      <c r="B48" s="27">
        <v>39</v>
      </c>
      <c r="C48" s="22" t="s">
        <v>218</v>
      </c>
      <c r="D48" s="66"/>
      <c r="E48" s="57"/>
      <c r="F48" s="66"/>
      <c r="G48" s="57"/>
      <c r="H48" s="66"/>
      <c r="I48" s="57"/>
      <c r="J48" s="66"/>
      <c r="K48" s="57"/>
      <c r="L48" s="66"/>
      <c r="M48" s="57"/>
      <c r="N48" s="57"/>
      <c r="O48" s="66"/>
      <c r="P48" s="57"/>
      <c r="Q48" s="80">
        <v>6</v>
      </c>
      <c r="R48" s="57">
        <f t="shared" si="32"/>
        <v>1</v>
      </c>
      <c r="S48" s="53">
        <f t="shared" si="33"/>
        <v>6</v>
      </c>
      <c r="T48" s="53" t="str">
        <f t="shared" si="34"/>
        <v>ja</v>
      </c>
      <c r="U48" s="53">
        <f t="shared" si="35"/>
        <v>6</v>
      </c>
      <c r="V48" s="53" t="e">
        <f t="shared" si="36"/>
        <v>#NUM!</v>
      </c>
      <c r="W48" s="53" t="str">
        <f t="shared" si="37"/>
        <v>nei</v>
      </c>
      <c r="X48" s="53">
        <f t="shared" si="38"/>
        <v>0</v>
      </c>
      <c r="Y48" s="53" t="e">
        <f t="shared" si="39"/>
        <v>#NUM!</v>
      </c>
      <c r="Z48" s="53" t="str">
        <f t="shared" si="40"/>
        <v>nei</v>
      </c>
      <c r="AA48" s="53">
        <f t="shared" si="41"/>
        <v>0</v>
      </c>
      <c r="AB48" s="53" t="e">
        <f t="shared" si="42"/>
        <v>#NUM!</v>
      </c>
      <c r="AC48" s="53" t="str">
        <f t="shared" si="43"/>
        <v>nei</v>
      </c>
      <c r="AD48" s="53">
        <f t="shared" si="44"/>
        <v>0</v>
      </c>
      <c r="AE48" s="53" t="e">
        <f t="shared" si="45"/>
        <v>#NUM!</v>
      </c>
      <c r="AF48" s="53" t="str">
        <f t="shared" si="46"/>
        <v>nei</v>
      </c>
      <c r="AG48" s="53">
        <f t="shared" si="47"/>
        <v>0</v>
      </c>
      <c r="AH48" s="53" t="e">
        <f t="shared" si="48"/>
        <v>#NUM!</v>
      </c>
      <c r="AI48" s="53" t="str">
        <f t="shared" si="49"/>
        <v>nei</v>
      </c>
      <c r="AJ48" s="53">
        <f t="shared" si="50"/>
        <v>0</v>
      </c>
      <c r="AK48" s="53" t="e">
        <f t="shared" si="51"/>
        <v>#NUM!</v>
      </c>
      <c r="AL48" s="53" t="str">
        <f t="shared" si="52"/>
        <v>nei</v>
      </c>
      <c r="AM48" s="53">
        <f t="shared" si="53"/>
        <v>0</v>
      </c>
      <c r="AN48" s="53" t="e">
        <f t="shared" si="54"/>
        <v>#NUM!</v>
      </c>
      <c r="AO48" s="53" t="str">
        <f t="shared" si="55"/>
        <v>nei</v>
      </c>
      <c r="AP48" s="53">
        <f t="shared" si="56"/>
        <v>0</v>
      </c>
      <c r="AQ48" s="53" t="e">
        <f t="shared" si="57"/>
        <v>#NUM!</v>
      </c>
      <c r="AR48" s="53" t="str">
        <f t="shared" si="58"/>
        <v>nei</v>
      </c>
      <c r="AS48" s="53">
        <f t="shared" si="59"/>
        <v>0</v>
      </c>
      <c r="AT48" s="53" t="e">
        <f t="shared" si="60"/>
        <v>#NUM!</v>
      </c>
      <c r="AU48" s="53" t="str">
        <f t="shared" si="61"/>
        <v>nei</v>
      </c>
      <c r="AV48" s="115">
        <f t="shared" si="62"/>
        <v>0</v>
      </c>
      <c r="AW48" s="111">
        <f t="shared" si="63"/>
        <v>6</v>
      </c>
    </row>
    <row r="49" spans="2:49" ht="12.75">
      <c r="B49" s="27">
        <v>41</v>
      </c>
      <c r="C49" s="99" t="s">
        <v>149</v>
      </c>
      <c r="D49" s="66"/>
      <c r="E49" s="57"/>
      <c r="F49" s="66"/>
      <c r="G49" s="57"/>
      <c r="H49" s="66"/>
      <c r="I49" s="57">
        <v>5</v>
      </c>
      <c r="J49" s="66"/>
      <c r="K49" s="57"/>
      <c r="L49" s="66"/>
      <c r="M49" s="57"/>
      <c r="N49" s="57"/>
      <c r="O49" s="66"/>
      <c r="P49" s="57"/>
      <c r="Q49" s="80"/>
      <c r="R49" s="57">
        <f t="shared" si="32"/>
        <v>1</v>
      </c>
      <c r="S49" s="53">
        <f t="shared" si="33"/>
        <v>5</v>
      </c>
      <c r="T49" s="53" t="str">
        <f t="shared" si="34"/>
        <v>ja</v>
      </c>
      <c r="U49" s="53">
        <f t="shared" si="35"/>
        <v>5</v>
      </c>
      <c r="V49" s="53" t="e">
        <f t="shared" si="36"/>
        <v>#NUM!</v>
      </c>
      <c r="W49" s="53" t="str">
        <f t="shared" si="37"/>
        <v>nei</v>
      </c>
      <c r="X49" s="53">
        <f t="shared" si="38"/>
        <v>0</v>
      </c>
      <c r="Y49" s="53" t="e">
        <f t="shared" si="39"/>
        <v>#NUM!</v>
      </c>
      <c r="Z49" s="53" t="str">
        <f t="shared" si="40"/>
        <v>nei</v>
      </c>
      <c r="AA49" s="53">
        <f t="shared" si="41"/>
        <v>0</v>
      </c>
      <c r="AB49" s="53" t="e">
        <f t="shared" si="42"/>
        <v>#NUM!</v>
      </c>
      <c r="AC49" s="53" t="str">
        <f t="shared" si="43"/>
        <v>nei</v>
      </c>
      <c r="AD49" s="53">
        <f t="shared" si="44"/>
        <v>0</v>
      </c>
      <c r="AE49" s="53" t="e">
        <f t="shared" si="45"/>
        <v>#NUM!</v>
      </c>
      <c r="AF49" s="53" t="str">
        <f t="shared" si="46"/>
        <v>nei</v>
      </c>
      <c r="AG49" s="53">
        <f t="shared" si="47"/>
        <v>0</v>
      </c>
      <c r="AH49" s="53" t="e">
        <f t="shared" si="48"/>
        <v>#NUM!</v>
      </c>
      <c r="AI49" s="53" t="str">
        <f t="shared" si="49"/>
        <v>nei</v>
      </c>
      <c r="AJ49" s="53">
        <f t="shared" si="50"/>
        <v>0</v>
      </c>
      <c r="AK49" s="53" t="e">
        <f t="shared" si="51"/>
        <v>#NUM!</v>
      </c>
      <c r="AL49" s="53" t="str">
        <f t="shared" si="52"/>
        <v>nei</v>
      </c>
      <c r="AM49" s="53">
        <f t="shared" si="53"/>
        <v>0</v>
      </c>
      <c r="AN49" s="53" t="e">
        <f t="shared" si="54"/>
        <v>#NUM!</v>
      </c>
      <c r="AO49" s="53" t="str">
        <f t="shared" si="55"/>
        <v>nei</v>
      </c>
      <c r="AP49" s="53">
        <f t="shared" si="56"/>
        <v>0</v>
      </c>
      <c r="AQ49" s="53" t="e">
        <f t="shared" si="57"/>
        <v>#NUM!</v>
      </c>
      <c r="AR49" s="53" t="str">
        <f t="shared" si="58"/>
        <v>nei</v>
      </c>
      <c r="AS49" s="53">
        <f t="shared" si="59"/>
        <v>0</v>
      </c>
      <c r="AT49" s="53" t="e">
        <f t="shared" si="60"/>
        <v>#NUM!</v>
      </c>
      <c r="AU49" s="53" t="str">
        <f t="shared" si="61"/>
        <v>nei</v>
      </c>
      <c r="AV49" s="115">
        <f t="shared" si="62"/>
        <v>0</v>
      </c>
      <c r="AW49" s="111">
        <f t="shared" si="63"/>
        <v>5</v>
      </c>
    </row>
    <row r="50" spans="2:49" ht="12.75">
      <c r="B50" s="27">
        <v>42</v>
      </c>
      <c r="C50" s="22" t="s">
        <v>242</v>
      </c>
      <c r="D50" s="66"/>
      <c r="E50" s="57"/>
      <c r="F50" s="66"/>
      <c r="G50" s="57"/>
      <c r="H50" s="66"/>
      <c r="I50" s="57"/>
      <c r="J50" s="66"/>
      <c r="K50" s="57"/>
      <c r="L50" s="66"/>
      <c r="M50" s="57"/>
      <c r="N50" s="57"/>
      <c r="O50" s="66"/>
      <c r="P50" s="57">
        <v>4</v>
      </c>
      <c r="Q50" s="80"/>
      <c r="R50" s="57">
        <f t="shared" si="32"/>
        <v>1</v>
      </c>
      <c r="S50" s="53">
        <f t="shared" si="33"/>
        <v>4</v>
      </c>
      <c r="T50" s="53" t="str">
        <f t="shared" si="34"/>
        <v>ja</v>
      </c>
      <c r="U50" s="53">
        <f t="shared" si="35"/>
        <v>4</v>
      </c>
      <c r="V50" s="53" t="e">
        <f t="shared" si="36"/>
        <v>#NUM!</v>
      </c>
      <c r="W50" s="53" t="str">
        <f t="shared" si="37"/>
        <v>nei</v>
      </c>
      <c r="X50" s="53">
        <f t="shared" si="38"/>
        <v>0</v>
      </c>
      <c r="Y50" s="53" t="e">
        <f t="shared" si="39"/>
        <v>#NUM!</v>
      </c>
      <c r="Z50" s="53" t="str">
        <f t="shared" si="40"/>
        <v>nei</v>
      </c>
      <c r="AA50" s="53">
        <f t="shared" si="41"/>
        <v>0</v>
      </c>
      <c r="AB50" s="53" t="e">
        <f t="shared" si="42"/>
        <v>#NUM!</v>
      </c>
      <c r="AC50" s="53" t="str">
        <f t="shared" si="43"/>
        <v>nei</v>
      </c>
      <c r="AD50" s="53">
        <f t="shared" si="44"/>
        <v>0</v>
      </c>
      <c r="AE50" s="53" t="e">
        <f t="shared" si="45"/>
        <v>#NUM!</v>
      </c>
      <c r="AF50" s="53" t="str">
        <f t="shared" si="46"/>
        <v>nei</v>
      </c>
      <c r="AG50" s="53">
        <f t="shared" si="47"/>
        <v>0</v>
      </c>
      <c r="AH50" s="53" t="e">
        <f t="shared" si="48"/>
        <v>#NUM!</v>
      </c>
      <c r="AI50" s="53" t="str">
        <f t="shared" si="49"/>
        <v>nei</v>
      </c>
      <c r="AJ50" s="53">
        <f t="shared" si="50"/>
        <v>0</v>
      </c>
      <c r="AK50" s="53" t="e">
        <f t="shared" si="51"/>
        <v>#NUM!</v>
      </c>
      <c r="AL50" s="53" t="str">
        <f t="shared" si="52"/>
        <v>nei</v>
      </c>
      <c r="AM50" s="53">
        <f t="shared" si="53"/>
        <v>0</v>
      </c>
      <c r="AN50" s="53" t="e">
        <f t="shared" si="54"/>
        <v>#NUM!</v>
      </c>
      <c r="AO50" s="53" t="str">
        <f t="shared" si="55"/>
        <v>nei</v>
      </c>
      <c r="AP50" s="53">
        <f t="shared" si="56"/>
        <v>0</v>
      </c>
      <c r="AQ50" s="53" t="e">
        <f t="shared" si="57"/>
        <v>#NUM!</v>
      </c>
      <c r="AR50" s="53" t="str">
        <f t="shared" si="58"/>
        <v>nei</v>
      </c>
      <c r="AS50" s="53">
        <f t="shared" si="59"/>
        <v>0</v>
      </c>
      <c r="AT50" s="53" t="e">
        <f t="shared" si="60"/>
        <v>#NUM!</v>
      </c>
      <c r="AU50" s="53" t="str">
        <f t="shared" si="61"/>
        <v>nei</v>
      </c>
      <c r="AV50" s="115">
        <f t="shared" si="62"/>
        <v>0</v>
      </c>
      <c r="AW50" s="111">
        <f t="shared" si="63"/>
        <v>4</v>
      </c>
    </row>
    <row r="51" spans="2:49" ht="12.75">
      <c r="B51" s="27">
        <v>43</v>
      </c>
      <c r="C51" s="22" t="s">
        <v>224</v>
      </c>
      <c r="D51" s="66"/>
      <c r="E51" s="57"/>
      <c r="F51" s="66"/>
      <c r="G51" s="57"/>
      <c r="H51" s="66"/>
      <c r="I51" s="57"/>
      <c r="J51" s="66"/>
      <c r="K51" s="57"/>
      <c r="L51" s="66"/>
      <c r="M51" s="57"/>
      <c r="N51" s="57"/>
      <c r="O51" s="66"/>
      <c r="P51" s="57"/>
      <c r="Q51" s="80">
        <v>2</v>
      </c>
      <c r="R51" s="57">
        <f t="shared" si="32"/>
        <v>1</v>
      </c>
      <c r="S51" s="53">
        <f t="shared" si="33"/>
        <v>2</v>
      </c>
      <c r="T51" s="53" t="str">
        <f t="shared" si="34"/>
        <v>ja</v>
      </c>
      <c r="U51" s="53">
        <f t="shared" si="35"/>
        <v>2</v>
      </c>
      <c r="V51" s="53" t="e">
        <f t="shared" si="36"/>
        <v>#NUM!</v>
      </c>
      <c r="W51" s="53" t="str">
        <f t="shared" si="37"/>
        <v>nei</v>
      </c>
      <c r="X51" s="53">
        <f t="shared" si="38"/>
        <v>0</v>
      </c>
      <c r="Y51" s="53" t="e">
        <f t="shared" si="39"/>
        <v>#NUM!</v>
      </c>
      <c r="Z51" s="53" t="str">
        <f t="shared" si="40"/>
        <v>nei</v>
      </c>
      <c r="AA51" s="53">
        <f t="shared" si="41"/>
        <v>0</v>
      </c>
      <c r="AB51" s="53" t="e">
        <f t="shared" si="42"/>
        <v>#NUM!</v>
      </c>
      <c r="AC51" s="53" t="str">
        <f t="shared" si="43"/>
        <v>nei</v>
      </c>
      <c r="AD51" s="53">
        <f t="shared" si="44"/>
        <v>0</v>
      </c>
      <c r="AE51" s="53" t="e">
        <f t="shared" si="45"/>
        <v>#NUM!</v>
      </c>
      <c r="AF51" s="53" t="str">
        <f t="shared" si="46"/>
        <v>nei</v>
      </c>
      <c r="AG51" s="53">
        <f t="shared" si="47"/>
        <v>0</v>
      </c>
      <c r="AH51" s="53" t="e">
        <f t="shared" si="48"/>
        <v>#NUM!</v>
      </c>
      <c r="AI51" s="53" t="str">
        <f t="shared" si="49"/>
        <v>nei</v>
      </c>
      <c r="AJ51" s="53">
        <f t="shared" si="50"/>
        <v>0</v>
      </c>
      <c r="AK51" s="53" t="e">
        <f t="shared" si="51"/>
        <v>#NUM!</v>
      </c>
      <c r="AL51" s="53" t="str">
        <f t="shared" si="52"/>
        <v>nei</v>
      </c>
      <c r="AM51" s="53">
        <f t="shared" si="53"/>
        <v>0</v>
      </c>
      <c r="AN51" s="53" t="e">
        <f t="shared" si="54"/>
        <v>#NUM!</v>
      </c>
      <c r="AO51" s="53" t="str">
        <f t="shared" si="55"/>
        <v>nei</v>
      </c>
      <c r="AP51" s="53">
        <f t="shared" si="56"/>
        <v>0</v>
      </c>
      <c r="AQ51" s="53" t="e">
        <f t="shared" si="57"/>
        <v>#NUM!</v>
      </c>
      <c r="AR51" s="53" t="str">
        <f t="shared" si="58"/>
        <v>nei</v>
      </c>
      <c r="AS51" s="53">
        <f t="shared" si="59"/>
        <v>0</v>
      </c>
      <c r="AT51" s="53" t="e">
        <f t="shared" si="60"/>
        <v>#NUM!</v>
      </c>
      <c r="AU51" s="53" t="str">
        <f t="shared" si="61"/>
        <v>nei</v>
      </c>
      <c r="AV51" s="115">
        <f t="shared" si="62"/>
        <v>0</v>
      </c>
      <c r="AW51" s="111">
        <f t="shared" si="63"/>
        <v>2</v>
      </c>
    </row>
    <row r="52" spans="2:49" ht="12.75">
      <c r="B52" s="27">
        <v>44</v>
      </c>
      <c r="C52" s="22" t="s">
        <v>42</v>
      </c>
      <c r="D52" s="66">
        <v>0</v>
      </c>
      <c r="E52" s="57"/>
      <c r="F52" s="66"/>
      <c r="G52" s="57"/>
      <c r="H52" s="66"/>
      <c r="I52" s="57"/>
      <c r="J52" s="66"/>
      <c r="K52" s="57"/>
      <c r="L52" s="66"/>
      <c r="M52" s="57"/>
      <c r="N52" s="57"/>
      <c r="O52" s="66"/>
      <c r="P52" s="57"/>
      <c r="Q52" s="80"/>
      <c r="R52" s="57">
        <f t="shared" si="32"/>
        <v>1</v>
      </c>
      <c r="S52" s="53">
        <f t="shared" si="33"/>
        <v>0</v>
      </c>
      <c r="T52" s="53" t="str">
        <f t="shared" si="34"/>
        <v>ja</v>
      </c>
      <c r="U52" s="53">
        <f t="shared" si="35"/>
        <v>0</v>
      </c>
      <c r="V52" s="53" t="e">
        <f t="shared" si="36"/>
        <v>#NUM!</v>
      </c>
      <c r="W52" s="53" t="str">
        <f t="shared" si="37"/>
        <v>nei</v>
      </c>
      <c r="X52" s="53">
        <f t="shared" si="38"/>
        <v>0</v>
      </c>
      <c r="Y52" s="53" t="e">
        <f t="shared" si="39"/>
        <v>#NUM!</v>
      </c>
      <c r="Z52" s="53" t="str">
        <f t="shared" si="40"/>
        <v>nei</v>
      </c>
      <c r="AA52" s="53">
        <f t="shared" si="41"/>
        <v>0</v>
      </c>
      <c r="AB52" s="53" t="e">
        <f t="shared" si="42"/>
        <v>#NUM!</v>
      </c>
      <c r="AC52" s="53" t="str">
        <f t="shared" si="43"/>
        <v>nei</v>
      </c>
      <c r="AD52" s="53">
        <f t="shared" si="44"/>
        <v>0</v>
      </c>
      <c r="AE52" s="53" t="e">
        <f t="shared" si="45"/>
        <v>#NUM!</v>
      </c>
      <c r="AF52" s="53" t="str">
        <f t="shared" si="46"/>
        <v>nei</v>
      </c>
      <c r="AG52" s="53">
        <f t="shared" si="47"/>
        <v>0</v>
      </c>
      <c r="AH52" s="53" t="e">
        <f t="shared" si="48"/>
        <v>#NUM!</v>
      </c>
      <c r="AI52" s="53" t="str">
        <f t="shared" si="49"/>
        <v>nei</v>
      </c>
      <c r="AJ52" s="53">
        <f t="shared" si="50"/>
        <v>0</v>
      </c>
      <c r="AK52" s="53" t="e">
        <f t="shared" si="51"/>
        <v>#NUM!</v>
      </c>
      <c r="AL52" s="53" t="str">
        <f t="shared" si="52"/>
        <v>nei</v>
      </c>
      <c r="AM52" s="53">
        <f t="shared" si="53"/>
        <v>0</v>
      </c>
      <c r="AN52" s="53" t="e">
        <f t="shared" si="54"/>
        <v>#NUM!</v>
      </c>
      <c r="AO52" s="53" t="str">
        <f t="shared" si="55"/>
        <v>nei</v>
      </c>
      <c r="AP52" s="53">
        <f t="shared" si="56"/>
        <v>0</v>
      </c>
      <c r="AQ52" s="53" t="e">
        <f t="shared" si="57"/>
        <v>#NUM!</v>
      </c>
      <c r="AR52" s="53" t="str">
        <f t="shared" si="58"/>
        <v>nei</v>
      </c>
      <c r="AS52" s="53">
        <f t="shared" si="59"/>
        <v>0</v>
      </c>
      <c r="AT52" s="53" t="e">
        <f t="shared" si="60"/>
        <v>#NUM!</v>
      </c>
      <c r="AU52" s="53" t="str">
        <f t="shared" si="61"/>
        <v>nei</v>
      </c>
      <c r="AV52" s="115">
        <f t="shared" si="62"/>
        <v>0</v>
      </c>
      <c r="AW52" s="111">
        <f t="shared" si="63"/>
        <v>0</v>
      </c>
    </row>
    <row r="53" spans="2:49" ht="12.75">
      <c r="B53" s="27">
        <v>44</v>
      </c>
      <c r="C53" s="99" t="s">
        <v>44</v>
      </c>
      <c r="D53" s="66">
        <v>0</v>
      </c>
      <c r="E53" s="57"/>
      <c r="F53" s="66"/>
      <c r="G53" s="57"/>
      <c r="H53" s="66"/>
      <c r="I53" s="57"/>
      <c r="J53" s="66"/>
      <c r="K53" s="57"/>
      <c r="L53" s="66"/>
      <c r="M53" s="57"/>
      <c r="N53" s="57"/>
      <c r="O53" s="66"/>
      <c r="P53" s="57"/>
      <c r="Q53" s="80"/>
      <c r="R53" s="57">
        <f t="shared" si="32"/>
        <v>1</v>
      </c>
      <c r="S53" s="53">
        <f t="shared" si="33"/>
        <v>0</v>
      </c>
      <c r="T53" s="53" t="str">
        <f t="shared" si="34"/>
        <v>ja</v>
      </c>
      <c r="U53" s="53">
        <f t="shared" si="35"/>
        <v>0</v>
      </c>
      <c r="V53" s="53" t="e">
        <f t="shared" si="36"/>
        <v>#NUM!</v>
      </c>
      <c r="W53" s="53" t="str">
        <f t="shared" si="37"/>
        <v>nei</v>
      </c>
      <c r="X53" s="53">
        <f t="shared" si="38"/>
        <v>0</v>
      </c>
      <c r="Y53" s="53" t="e">
        <f t="shared" si="39"/>
        <v>#NUM!</v>
      </c>
      <c r="Z53" s="53" t="str">
        <f t="shared" si="40"/>
        <v>nei</v>
      </c>
      <c r="AA53" s="53">
        <f t="shared" si="41"/>
        <v>0</v>
      </c>
      <c r="AB53" s="53" t="e">
        <f t="shared" si="42"/>
        <v>#NUM!</v>
      </c>
      <c r="AC53" s="53" t="str">
        <f t="shared" si="43"/>
        <v>nei</v>
      </c>
      <c r="AD53" s="53">
        <f t="shared" si="44"/>
        <v>0</v>
      </c>
      <c r="AE53" s="53" t="e">
        <f t="shared" si="45"/>
        <v>#NUM!</v>
      </c>
      <c r="AF53" s="53" t="str">
        <f t="shared" si="46"/>
        <v>nei</v>
      </c>
      <c r="AG53" s="53">
        <f t="shared" si="47"/>
        <v>0</v>
      </c>
      <c r="AH53" s="53" t="e">
        <f t="shared" si="48"/>
        <v>#NUM!</v>
      </c>
      <c r="AI53" s="53" t="str">
        <f t="shared" si="49"/>
        <v>nei</v>
      </c>
      <c r="AJ53" s="53">
        <f t="shared" si="50"/>
        <v>0</v>
      </c>
      <c r="AK53" s="53" t="e">
        <f t="shared" si="51"/>
        <v>#NUM!</v>
      </c>
      <c r="AL53" s="53" t="str">
        <f t="shared" si="52"/>
        <v>nei</v>
      </c>
      <c r="AM53" s="53">
        <f t="shared" si="53"/>
        <v>0</v>
      </c>
      <c r="AN53" s="53" t="e">
        <f t="shared" si="54"/>
        <v>#NUM!</v>
      </c>
      <c r="AO53" s="53" t="str">
        <f t="shared" si="55"/>
        <v>nei</v>
      </c>
      <c r="AP53" s="53">
        <f t="shared" si="56"/>
        <v>0</v>
      </c>
      <c r="AQ53" s="53" t="e">
        <f t="shared" si="57"/>
        <v>#NUM!</v>
      </c>
      <c r="AR53" s="53" t="str">
        <f t="shared" si="58"/>
        <v>nei</v>
      </c>
      <c r="AS53" s="53">
        <f t="shared" si="59"/>
        <v>0</v>
      </c>
      <c r="AT53" s="53" t="e">
        <f t="shared" si="60"/>
        <v>#NUM!</v>
      </c>
      <c r="AU53" s="53" t="str">
        <f t="shared" si="61"/>
        <v>nei</v>
      </c>
      <c r="AV53" s="115">
        <f t="shared" si="62"/>
        <v>0</v>
      </c>
      <c r="AW53" s="111">
        <f t="shared" si="63"/>
        <v>0</v>
      </c>
    </row>
    <row r="54" spans="2:49" ht="12.75">
      <c r="B54" s="27">
        <v>44</v>
      </c>
      <c r="C54" s="22" t="s">
        <v>45</v>
      </c>
      <c r="D54" s="66">
        <v>0</v>
      </c>
      <c r="E54" s="57"/>
      <c r="F54" s="66"/>
      <c r="G54" s="57"/>
      <c r="H54" s="66"/>
      <c r="I54" s="57"/>
      <c r="J54" s="66"/>
      <c r="K54" s="57"/>
      <c r="L54" s="66"/>
      <c r="M54" s="57"/>
      <c r="N54" s="57"/>
      <c r="O54" s="66"/>
      <c r="P54" s="57"/>
      <c r="Q54" s="80"/>
      <c r="R54" s="57">
        <f t="shared" si="32"/>
        <v>1</v>
      </c>
      <c r="S54" s="53">
        <f t="shared" si="33"/>
        <v>0</v>
      </c>
      <c r="T54" s="53" t="str">
        <f t="shared" si="34"/>
        <v>ja</v>
      </c>
      <c r="U54" s="53">
        <f t="shared" si="35"/>
        <v>0</v>
      </c>
      <c r="V54" s="53" t="e">
        <f t="shared" si="36"/>
        <v>#NUM!</v>
      </c>
      <c r="W54" s="53" t="str">
        <f t="shared" si="37"/>
        <v>nei</v>
      </c>
      <c r="X54" s="53">
        <f t="shared" si="38"/>
        <v>0</v>
      </c>
      <c r="Y54" s="53" t="e">
        <f t="shared" si="39"/>
        <v>#NUM!</v>
      </c>
      <c r="Z54" s="53" t="str">
        <f t="shared" si="40"/>
        <v>nei</v>
      </c>
      <c r="AA54" s="53">
        <f t="shared" si="41"/>
        <v>0</v>
      </c>
      <c r="AB54" s="53" t="e">
        <f t="shared" si="42"/>
        <v>#NUM!</v>
      </c>
      <c r="AC54" s="53" t="str">
        <f t="shared" si="43"/>
        <v>nei</v>
      </c>
      <c r="AD54" s="53">
        <f t="shared" si="44"/>
        <v>0</v>
      </c>
      <c r="AE54" s="53" t="e">
        <f t="shared" si="45"/>
        <v>#NUM!</v>
      </c>
      <c r="AF54" s="53" t="str">
        <f t="shared" si="46"/>
        <v>nei</v>
      </c>
      <c r="AG54" s="53">
        <f t="shared" si="47"/>
        <v>0</v>
      </c>
      <c r="AH54" s="53" t="e">
        <f t="shared" si="48"/>
        <v>#NUM!</v>
      </c>
      <c r="AI54" s="53" t="str">
        <f t="shared" si="49"/>
        <v>nei</v>
      </c>
      <c r="AJ54" s="53">
        <f t="shared" si="50"/>
        <v>0</v>
      </c>
      <c r="AK54" s="53" t="e">
        <f t="shared" si="51"/>
        <v>#NUM!</v>
      </c>
      <c r="AL54" s="53" t="str">
        <f t="shared" si="52"/>
        <v>nei</v>
      </c>
      <c r="AM54" s="53">
        <f t="shared" si="53"/>
        <v>0</v>
      </c>
      <c r="AN54" s="53" t="e">
        <f t="shared" si="54"/>
        <v>#NUM!</v>
      </c>
      <c r="AO54" s="53" t="str">
        <f t="shared" si="55"/>
        <v>nei</v>
      </c>
      <c r="AP54" s="53">
        <f t="shared" si="56"/>
        <v>0</v>
      </c>
      <c r="AQ54" s="53" t="e">
        <f t="shared" si="57"/>
        <v>#NUM!</v>
      </c>
      <c r="AR54" s="53" t="str">
        <f t="shared" si="58"/>
        <v>nei</v>
      </c>
      <c r="AS54" s="53">
        <f t="shared" si="59"/>
        <v>0</v>
      </c>
      <c r="AT54" s="53" t="e">
        <f t="shared" si="60"/>
        <v>#NUM!</v>
      </c>
      <c r="AU54" s="53" t="str">
        <f t="shared" si="61"/>
        <v>nei</v>
      </c>
      <c r="AV54" s="115">
        <f t="shared" si="62"/>
        <v>0</v>
      </c>
      <c r="AW54" s="111">
        <f t="shared" si="63"/>
        <v>0</v>
      </c>
    </row>
    <row r="55" spans="2:49" ht="12.75">
      <c r="B55" s="27">
        <v>44</v>
      </c>
      <c r="C55" s="22" t="s">
        <v>46</v>
      </c>
      <c r="D55" s="66">
        <v>0</v>
      </c>
      <c r="E55" s="57"/>
      <c r="F55" s="66"/>
      <c r="G55" s="57"/>
      <c r="H55" s="66"/>
      <c r="I55" s="57"/>
      <c r="J55" s="66"/>
      <c r="K55" s="57"/>
      <c r="L55" s="66"/>
      <c r="M55" s="57"/>
      <c r="N55" s="57"/>
      <c r="O55" s="66"/>
      <c r="P55" s="57"/>
      <c r="Q55" s="80"/>
      <c r="R55" s="57">
        <f t="shared" si="32"/>
        <v>1</v>
      </c>
      <c r="S55" s="53">
        <f t="shared" si="33"/>
        <v>0</v>
      </c>
      <c r="T55" s="53" t="str">
        <f t="shared" si="34"/>
        <v>ja</v>
      </c>
      <c r="U55" s="53">
        <f t="shared" si="35"/>
        <v>0</v>
      </c>
      <c r="V55" s="53" t="e">
        <f t="shared" si="36"/>
        <v>#NUM!</v>
      </c>
      <c r="W55" s="53" t="str">
        <f t="shared" si="37"/>
        <v>nei</v>
      </c>
      <c r="X55" s="53">
        <f t="shared" si="38"/>
        <v>0</v>
      </c>
      <c r="Y55" s="53" t="e">
        <f t="shared" si="39"/>
        <v>#NUM!</v>
      </c>
      <c r="Z55" s="53" t="str">
        <f t="shared" si="40"/>
        <v>nei</v>
      </c>
      <c r="AA55" s="53">
        <f t="shared" si="41"/>
        <v>0</v>
      </c>
      <c r="AB55" s="53" t="e">
        <f t="shared" si="42"/>
        <v>#NUM!</v>
      </c>
      <c r="AC55" s="53" t="str">
        <f t="shared" si="43"/>
        <v>nei</v>
      </c>
      <c r="AD55" s="53">
        <f t="shared" si="44"/>
        <v>0</v>
      </c>
      <c r="AE55" s="53" t="e">
        <f t="shared" si="45"/>
        <v>#NUM!</v>
      </c>
      <c r="AF55" s="53" t="str">
        <f t="shared" si="46"/>
        <v>nei</v>
      </c>
      <c r="AG55" s="53">
        <f t="shared" si="47"/>
        <v>0</v>
      </c>
      <c r="AH55" s="53" t="e">
        <f t="shared" si="48"/>
        <v>#NUM!</v>
      </c>
      <c r="AI55" s="53" t="str">
        <f t="shared" si="49"/>
        <v>nei</v>
      </c>
      <c r="AJ55" s="53">
        <f t="shared" si="50"/>
        <v>0</v>
      </c>
      <c r="AK55" s="53" t="e">
        <f t="shared" si="51"/>
        <v>#NUM!</v>
      </c>
      <c r="AL55" s="53" t="str">
        <f t="shared" si="52"/>
        <v>nei</v>
      </c>
      <c r="AM55" s="53">
        <f t="shared" si="53"/>
        <v>0</v>
      </c>
      <c r="AN55" s="53" t="e">
        <f t="shared" si="54"/>
        <v>#NUM!</v>
      </c>
      <c r="AO55" s="53" t="str">
        <f t="shared" si="55"/>
        <v>nei</v>
      </c>
      <c r="AP55" s="53">
        <f t="shared" si="56"/>
        <v>0</v>
      </c>
      <c r="AQ55" s="53" t="e">
        <f t="shared" si="57"/>
        <v>#NUM!</v>
      </c>
      <c r="AR55" s="53" t="str">
        <f t="shared" si="58"/>
        <v>nei</v>
      </c>
      <c r="AS55" s="53">
        <f t="shared" si="59"/>
        <v>0</v>
      </c>
      <c r="AT55" s="53" t="e">
        <f t="shared" si="60"/>
        <v>#NUM!</v>
      </c>
      <c r="AU55" s="53" t="str">
        <f t="shared" si="61"/>
        <v>nei</v>
      </c>
      <c r="AV55" s="115">
        <f t="shared" si="62"/>
        <v>0</v>
      </c>
      <c r="AW55" s="111">
        <f t="shared" si="63"/>
        <v>0</v>
      </c>
    </row>
    <row r="56" spans="2:49" ht="12.75">
      <c r="B56" s="27">
        <v>44</v>
      </c>
      <c r="C56" s="22" t="s">
        <v>105</v>
      </c>
      <c r="D56" s="66"/>
      <c r="E56" s="57">
        <v>0</v>
      </c>
      <c r="F56" s="66"/>
      <c r="G56" s="57"/>
      <c r="H56" s="66"/>
      <c r="I56" s="57">
        <v>0</v>
      </c>
      <c r="J56" s="66"/>
      <c r="K56" s="57"/>
      <c r="L56" s="66"/>
      <c r="M56" s="57"/>
      <c r="N56" s="57"/>
      <c r="O56" s="66"/>
      <c r="P56" s="57"/>
      <c r="Q56" s="80"/>
      <c r="R56" s="57">
        <f t="shared" si="32"/>
        <v>2</v>
      </c>
      <c r="S56" s="53">
        <f t="shared" si="33"/>
        <v>0</v>
      </c>
      <c r="T56" s="53" t="str">
        <f t="shared" si="34"/>
        <v>ja</v>
      </c>
      <c r="U56" s="53">
        <f t="shared" si="35"/>
        <v>0</v>
      </c>
      <c r="V56" s="53">
        <f t="shared" si="36"/>
        <v>0</v>
      </c>
      <c r="W56" s="53" t="str">
        <f t="shared" si="37"/>
        <v>ja</v>
      </c>
      <c r="X56" s="53">
        <f t="shared" si="38"/>
        <v>0</v>
      </c>
      <c r="Y56" s="53" t="e">
        <f t="shared" si="39"/>
        <v>#NUM!</v>
      </c>
      <c r="Z56" s="53" t="str">
        <f t="shared" si="40"/>
        <v>nei</v>
      </c>
      <c r="AA56" s="53">
        <f t="shared" si="41"/>
        <v>0</v>
      </c>
      <c r="AB56" s="53" t="e">
        <f t="shared" si="42"/>
        <v>#NUM!</v>
      </c>
      <c r="AC56" s="53" t="str">
        <f t="shared" si="43"/>
        <v>nei</v>
      </c>
      <c r="AD56" s="53">
        <f t="shared" si="44"/>
        <v>0</v>
      </c>
      <c r="AE56" s="53" t="e">
        <f t="shared" si="45"/>
        <v>#NUM!</v>
      </c>
      <c r="AF56" s="53" t="str">
        <f t="shared" si="46"/>
        <v>nei</v>
      </c>
      <c r="AG56" s="53">
        <f t="shared" si="47"/>
        <v>0</v>
      </c>
      <c r="AH56" s="53" t="e">
        <f t="shared" si="48"/>
        <v>#NUM!</v>
      </c>
      <c r="AI56" s="53" t="str">
        <f t="shared" si="49"/>
        <v>nei</v>
      </c>
      <c r="AJ56" s="53">
        <f t="shared" si="50"/>
        <v>0</v>
      </c>
      <c r="AK56" s="53" t="e">
        <f t="shared" si="51"/>
        <v>#NUM!</v>
      </c>
      <c r="AL56" s="53" t="str">
        <f t="shared" si="52"/>
        <v>nei</v>
      </c>
      <c r="AM56" s="53">
        <f t="shared" si="53"/>
        <v>0</v>
      </c>
      <c r="AN56" s="53" t="e">
        <f t="shared" si="54"/>
        <v>#NUM!</v>
      </c>
      <c r="AO56" s="53" t="str">
        <f t="shared" si="55"/>
        <v>nei</v>
      </c>
      <c r="AP56" s="53">
        <f t="shared" si="56"/>
        <v>0</v>
      </c>
      <c r="AQ56" s="53" t="e">
        <f t="shared" si="57"/>
        <v>#NUM!</v>
      </c>
      <c r="AR56" s="53" t="str">
        <f t="shared" si="58"/>
        <v>nei</v>
      </c>
      <c r="AS56" s="53">
        <f t="shared" si="59"/>
        <v>0</v>
      </c>
      <c r="AT56" s="53" t="e">
        <f t="shared" si="60"/>
        <v>#NUM!</v>
      </c>
      <c r="AU56" s="53" t="str">
        <f t="shared" si="61"/>
        <v>nei</v>
      </c>
      <c r="AV56" s="115">
        <f t="shared" si="62"/>
        <v>0</v>
      </c>
      <c r="AW56" s="111">
        <f t="shared" si="63"/>
        <v>0</v>
      </c>
    </row>
    <row r="57" spans="2:49" ht="12.75">
      <c r="B57" s="27">
        <v>44</v>
      </c>
      <c r="C57" s="22" t="s">
        <v>107</v>
      </c>
      <c r="D57" s="66"/>
      <c r="E57" s="57">
        <v>0</v>
      </c>
      <c r="F57" s="66">
        <v>0</v>
      </c>
      <c r="G57" s="57"/>
      <c r="H57" s="66"/>
      <c r="I57" s="57"/>
      <c r="J57" s="66"/>
      <c r="K57" s="57"/>
      <c r="L57" s="66"/>
      <c r="M57" s="57"/>
      <c r="N57" s="57"/>
      <c r="O57" s="66"/>
      <c r="P57" s="57"/>
      <c r="Q57" s="80">
        <v>0</v>
      </c>
      <c r="R57" s="57">
        <f t="shared" si="32"/>
        <v>3</v>
      </c>
      <c r="S57" s="53">
        <f t="shared" si="33"/>
        <v>0</v>
      </c>
      <c r="T57" s="53" t="str">
        <f t="shared" si="34"/>
        <v>ja</v>
      </c>
      <c r="U57" s="53">
        <f t="shared" si="35"/>
        <v>0</v>
      </c>
      <c r="V57" s="53">
        <f t="shared" si="36"/>
        <v>0</v>
      </c>
      <c r="W57" s="53" t="str">
        <f t="shared" si="37"/>
        <v>ja</v>
      </c>
      <c r="X57" s="53">
        <f t="shared" si="38"/>
        <v>0</v>
      </c>
      <c r="Y57" s="53">
        <f t="shared" si="39"/>
        <v>0</v>
      </c>
      <c r="Z57" s="53" t="str">
        <f t="shared" si="40"/>
        <v>ja</v>
      </c>
      <c r="AA57" s="53">
        <f t="shared" si="41"/>
        <v>0</v>
      </c>
      <c r="AB57" s="53" t="e">
        <f t="shared" si="42"/>
        <v>#NUM!</v>
      </c>
      <c r="AC57" s="53" t="str">
        <f t="shared" si="43"/>
        <v>nei</v>
      </c>
      <c r="AD57" s="53">
        <f t="shared" si="44"/>
        <v>0</v>
      </c>
      <c r="AE57" s="53" t="e">
        <f t="shared" si="45"/>
        <v>#NUM!</v>
      </c>
      <c r="AF57" s="53" t="str">
        <f t="shared" si="46"/>
        <v>nei</v>
      </c>
      <c r="AG57" s="53">
        <f t="shared" si="47"/>
        <v>0</v>
      </c>
      <c r="AH57" s="53" t="e">
        <f t="shared" si="48"/>
        <v>#NUM!</v>
      </c>
      <c r="AI57" s="53" t="str">
        <f t="shared" si="49"/>
        <v>nei</v>
      </c>
      <c r="AJ57" s="53">
        <f t="shared" si="50"/>
        <v>0</v>
      </c>
      <c r="AK57" s="53" t="e">
        <f t="shared" si="51"/>
        <v>#NUM!</v>
      </c>
      <c r="AL57" s="53" t="str">
        <f t="shared" si="52"/>
        <v>nei</v>
      </c>
      <c r="AM57" s="53">
        <f t="shared" si="53"/>
        <v>0</v>
      </c>
      <c r="AN57" s="53" t="e">
        <f t="shared" si="54"/>
        <v>#NUM!</v>
      </c>
      <c r="AO57" s="53" t="str">
        <f t="shared" si="55"/>
        <v>nei</v>
      </c>
      <c r="AP57" s="53">
        <f t="shared" si="56"/>
        <v>0</v>
      </c>
      <c r="AQ57" s="53" t="e">
        <f t="shared" si="57"/>
        <v>#NUM!</v>
      </c>
      <c r="AR57" s="53" t="str">
        <f t="shared" si="58"/>
        <v>nei</v>
      </c>
      <c r="AS57" s="53">
        <f t="shared" si="59"/>
        <v>0</v>
      </c>
      <c r="AT57" s="53" t="e">
        <f t="shared" si="60"/>
        <v>#NUM!</v>
      </c>
      <c r="AU57" s="53" t="str">
        <f t="shared" si="61"/>
        <v>nei</v>
      </c>
      <c r="AV57" s="115">
        <f t="shared" si="62"/>
        <v>0</v>
      </c>
      <c r="AW57" s="111">
        <f t="shared" si="63"/>
        <v>0</v>
      </c>
    </row>
    <row r="58" spans="2:49" ht="12.75">
      <c r="B58" s="131">
        <v>44</v>
      </c>
      <c r="C58" s="22" t="s">
        <v>121</v>
      </c>
      <c r="D58" s="133"/>
      <c r="E58" s="134"/>
      <c r="F58" s="133">
        <v>0</v>
      </c>
      <c r="G58" s="134"/>
      <c r="H58" s="133"/>
      <c r="I58" s="134"/>
      <c r="J58" s="133">
        <v>0</v>
      </c>
      <c r="K58" s="134"/>
      <c r="L58" s="133"/>
      <c r="M58" s="134"/>
      <c r="N58" s="134"/>
      <c r="O58" s="133"/>
      <c r="P58" s="134"/>
      <c r="Q58" s="135"/>
      <c r="R58" s="57">
        <f t="shared" si="32"/>
        <v>2</v>
      </c>
      <c r="S58" s="53">
        <f t="shared" si="33"/>
        <v>0</v>
      </c>
      <c r="T58" s="53" t="str">
        <f t="shared" si="34"/>
        <v>ja</v>
      </c>
      <c r="U58" s="53">
        <f t="shared" si="35"/>
        <v>0</v>
      </c>
      <c r="V58" s="53">
        <f t="shared" si="36"/>
        <v>0</v>
      </c>
      <c r="W58" s="53" t="str">
        <f t="shared" si="37"/>
        <v>ja</v>
      </c>
      <c r="X58" s="53">
        <f t="shared" si="38"/>
        <v>0</v>
      </c>
      <c r="Y58" s="53" t="e">
        <f t="shared" si="39"/>
        <v>#NUM!</v>
      </c>
      <c r="Z58" s="53" t="str">
        <f t="shared" si="40"/>
        <v>nei</v>
      </c>
      <c r="AA58" s="53">
        <f t="shared" si="41"/>
        <v>0</v>
      </c>
      <c r="AB58" s="53" t="e">
        <f t="shared" si="42"/>
        <v>#NUM!</v>
      </c>
      <c r="AC58" s="53" t="str">
        <f t="shared" si="43"/>
        <v>nei</v>
      </c>
      <c r="AD58" s="53">
        <f t="shared" si="44"/>
        <v>0</v>
      </c>
      <c r="AE58" s="53" t="e">
        <f t="shared" si="45"/>
        <v>#NUM!</v>
      </c>
      <c r="AF58" s="53" t="str">
        <f t="shared" si="46"/>
        <v>nei</v>
      </c>
      <c r="AG58" s="53">
        <f t="shared" si="47"/>
        <v>0</v>
      </c>
      <c r="AH58" s="53" t="e">
        <f t="shared" si="48"/>
        <v>#NUM!</v>
      </c>
      <c r="AI58" s="53" t="str">
        <f t="shared" si="49"/>
        <v>nei</v>
      </c>
      <c r="AJ58" s="53">
        <f t="shared" si="50"/>
        <v>0</v>
      </c>
      <c r="AK58" s="53" t="e">
        <f t="shared" si="51"/>
        <v>#NUM!</v>
      </c>
      <c r="AL58" s="53" t="str">
        <f t="shared" si="52"/>
        <v>nei</v>
      </c>
      <c r="AM58" s="53">
        <f t="shared" si="53"/>
        <v>0</v>
      </c>
      <c r="AN58" s="53" t="e">
        <f t="shared" si="54"/>
        <v>#NUM!</v>
      </c>
      <c r="AO58" s="53" t="str">
        <f t="shared" si="55"/>
        <v>nei</v>
      </c>
      <c r="AP58" s="53">
        <f t="shared" si="56"/>
        <v>0</v>
      </c>
      <c r="AQ58" s="53" t="e">
        <f t="shared" si="57"/>
        <v>#NUM!</v>
      </c>
      <c r="AR58" s="53" t="str">
        <f t="shared" si="58"/>
        <v>nei</v>
      </c>
      <c r="AS58" s="53">
        <f t="shared" si="59"/>
        <v>0</v>
      </c>
      <c r="AT58" s="53" t="e">
        <f t="shared" si="60"/>
        <v>#NUM!</v>
      </c>
      <c r="AU58" s="53" t="str">
        <f t="shared" si="61"/>
        <v>nei</v>
      </c>
      <c r="AV58" s="115">
        <f t="shared" si="62"/>
        <v>0</v>
      </c>
      <c r="AW58" s="111">
        <f t="shared" si="63"/>
        <v>0</v>
      </c>
    </row>
    <row r="59" spans="2:49" ht="12.75">
      <c r="B59" s="131">
        <v>44</v>
      </c>
      <c r="C59" s="100" t="s">
        <v>175</v>
      </c>
      <c r="D59" s="133"/>
      <c r="E59" s="134"/>
      <c r="F59" s="133"/>
      <c r="G59" s="134"/>
      <c r="H59" s="133"/>
      <c r="I59" s="134"/>
      <c r="J59" s="133">
        <v>0</v>
      </c>
      <c r="K59" s="134"/>
      <c r="L59" s="133"/>
      <c r="M59" s="134"/>
      <c r="N59" s="134"/>
      <c r="O59" s="133"/>
      <c r="P59" s="134"/>
      <c r="Q59" s="135"/>
      <c r="R59" s="57">
        <f t="shared" si="32"/>
        <v>1</v>
      </c>
      <c r="S59" s="53">
        <f t="shared" si="33"/>
        <v>0</v>
      </c>
      <c r="T59" s="53" t="str">
        <f t="shared" si="34"/>
        <v>ja</v>
      </c>
      <c r="U59" s="53">
        <f t="shared" si="35"/>
        <v>0</v>
      </c>
      <c r="V59" s="53" t="e">
        <f t="shared" si="36"/>
        <v>#NUM!</v>
      </c>
      <c r="W59" s="53" t="str">
        <f t="shared" si="37"/>
        <v>nei</v>
      </c>
      <c r="X59" s="53">
        <f t="shared" si="38"/>
        <v>0</v>
      </c>
      <c r="Y59" s="53" t="e">
        <f t="shared" si="39"/>
        <v>#NUM!</v>
      </c>
      <c r="Z59" s="53" t="str">
        <f t="shared" si="40"/>
        <v>nei</v>
      </c>
      <c r="AA59" s="53">
        <f t="shared" si="41"/>
        <v>0</v>
      </c>
      <c r="AB59" s="53" t="e">
        <f t="shared" si="42"/>
        <v>#NUM!</v>
      </c>
      <c r="AC59" s="53" t="str">
        <f t="shared" si="43"/>
        <v>nei</v>
      </c>
      <c r="AD59" s="53">
        <f t="shared" si="44"/>
        <v>0</v>
      </c>
      <c r="AE59" s="53" t="e">
        <f t="shared" si="45"/>
        <v>#NUM!</v>
      </c>
      <c r="AF59" s="53" t="str">
        <f t="shared" si="46"/>
        <v>nei</v>
      </c>
      <c r="AG59" s="53">
        <f t="shared" si="47"/>
        <v>0</v>
      </c>
      <c r="AH59" s="53" t="e">
        <f t="shared" si="48"/>
        <v>#NUM!</v>
      </c>
      <c r="AI59" s="53" t="str">
        <f t="shared" si="49"/>
        <v>nei</v>
      </c>
      <c r="AJ59" s="53">
        <f t="shared" si="50"/>
        <v>0</v>
      </c>
      <c r="AK59" s="53" t="e">
        <f t="shared" si="51"/>
        <v>#NUM!</v>
      </c>
      <c r="AL59" s="53" t="str">
        <f t="shared" si="52"/>
        <v>nei</v>
      </c>
      <c r="AM59" s="53">
        <f t="shared" si="53"/>
        <v>0</v>
      </c>
      <c r="AN59" s="53" t="e">
        <f t="shared" si="54"/>
        <v>#NUM!</v>
      </c>
      <c r="AO59" s="53" t="str">
        <f t="shared" si="55"/>
        <v>nei</v>
      </c>
      <c r="AP59" s="53">
        <f t="shared" si="56"/>
        <v>0</v>
      </c>
      <c r="AQ59" s="53" t="e">
        <f t="shared" si="57"/>
        <v>#NUM!</v>
      </c>
      <c r="AR59" s="53" t="str">
        <f t="shared" si="58"/>
        <v>nei</v>
      </c>
      <c r="AS59" s="53">
        <f t="shared" si="59"/>
        <v>0</v>
      </c>
      <c r="AT59" s="53" t="e">
        <f t="shared" si="60"/>
        <v>#NUM!</v>
      </c>
      <c r="AU59" s="53" t="str">
        <f t="shared" si="61"/>
        <v>nei</v>
      </c>
      <c r="AV59" s="115">
        <f t="shared" si="62"/>
        <v>0</v>
      </c>
      <c r="AW59" s="111">
        <f t="shared" si="63"/>
        <v>0</v>
      </c>
    </row>
    <row r="60" spans="2:49" ht="12.75">
      <c r="B60" s="131">
        <v>44</v>
      </c>
      <c r="C60" s="22" t="s">
        <v>172</v>
      </c>
      <c r="D60" s="133"/>
      <c r="E60" s="134"/>
      <c r="F60" s="133"/>
      <c r="G60" s="134"/>
      <c r="H60" s="133"/>
      <c r="I60" s="134"/>
      <c r="J60" s="133">
        <v>0</v>
      </c>
      <c r="K60" s="134"/>
      <c r="L60" s="133"/>
      <c r="M60" s="134"/>
      <c r="N60" s="134"/>
      <c r="O60" s="133"/>
      <c r="P60" s="134"/>
      <c r="Q60" s="135"/>
      <c r="R60" s="57">
        <f t="shared" si="32"/>
        <v>1</v>
      </c>
      <c r="S60" s="53">
        <f t="shared" si="33"/>
        <v>0</v>
      </c>
      <c r="T60" s="53" t="str">
        <f t="shared" si="34"/>
        <v>ja</v>
      </c>
      <c r="U60" s="53">
        <f t="shared" si="35"/>
        <v>0</v>
      </c>
      <c r="V60" s="53" t="e">
        <f t="shared" si="36"/>
        <v>#NUM!</v>
      </c>
      <c r="W60" s="53" t="str">
        <f t="shared" si="37"/>
        <v>nei</v>
      </c>
      <c r="X60" s="53">
        <f t="shared" si="38"/>
        <v>0</v>
      </c>
      <c r="Y60" s="53" t="e">
        <f t="shared" si="39"/>
        <v>#NUM!</v>
      </c>
      <c r="Z60" s="53" t="str">
        <f t="shared" si="40"/>
        <v>nei</v>
      </c>
      <c r="AA60" s="53">
        <f t="shared" si="41"/>
        <v>0</v>
      </c>
      <c r="AB60" s="53" t="e">
        <f t="shared" si="42"/>
        <v>#NUM!</v>
      </c>
      <c r="AC60" s="53" t="str">
        <f t="shared" si="43"/>
        <v>nei</v>
      </c>
      <c r="AD60" s="53">
        <f t="shared" si="44"/>
        <v>0</v>
      </c>
      <c r="AE60" s="53" t="e">
        <f t="shared" si="45"/>
        <v>#NUM!</v>
      </c>
      <c r="AF60" s="53" t="str">
        <f t="shared" si="46"/>
        <v>nei</v>
      </c>
      <c r="AG60" s="53">
        <f t="shared" si="47"/>
        <v>0</v>
      </c>
      <c r="AH60" s="53" t="e">
        <f t="shared" si="48"/>
        <v>#NUM!</v>
      </c>
      <c r="AI60" s="53" t="str">
        <f t="shared" si="49"/>
        <v>nei</v>
      </c>
      <c r="AJ60" s="53">
        <f t="shared" si="50"/>
        <v>0</v>
      </c>
      <c r="AK60" s="53" t="e">
        <f t="shared" si="51"/>
        <v>#NUM!</v>
      </c>
      <c r="AL60" s="53" t="str">
        <f t="shared" si="52"/>
        <v>nei</v>
      </c>
      <c r="AM60" s="53">
        <f t="shared" si="53"/>
        <v>0</v>
      </c>
      <c r="AN60" s="53" t="e">
        <f t="shared" si="54"/>
        <v>#NUM!</v>
      </c>
      <c r="AO60" s="53" t="str">
        <f t="shared" si="55"/>
        <v>nei</v>
      </c>
      <c r="AP60" s="53">
        <f t="shared" si="56"/>
        <v>0</v>
      </c>
      <c r="AQ60" s="53" t="e">
        <f t="shared" si="57"/>
        <v>#NUM!</v>
      </c>
      <c r="AR60" s="53" t="str">
        <f t="shared" si="58"/>
        <v>nei</v>
      </c>
      <c r="AS60" s="53">
        <f t="shared" si="59"/>
        <v>0</v>
      </c>
      <c r="AT60" s="53" t="e">
        <f t="shared" si="60"/>
        <v>#NUM!</v>
      </c>
      <c r="AU60" s="53" t="str">
        <f t="shared" si="61"/>
        <v>nei</v>
      </c>
      <c r="AV60" s="115">
        <f t="shared" si="62"/>
        <v>0</v>
      </c>
      <c r="AW60" s="111">
        <f t="shared" si="63"/>
        <v>0</v>
      </c>
    </row>
    <row r="61" spans="2:49" ht="12.75">
      <c r="B61" s="131">
        <v>44</v>
      </c>
      <c r="C61" s="22" t="s">
        <v>174</v>
      </c>
      <c r="D61" s="133"/>
      <c r="E61" s="134"/>
      <c r="F61" s="133"/>
      <c r="G61" s="134"/>
      <c r="H61" s="133"/>
      <c r="I61" s="134"/>
      <c r="J61" s="133">
        <v>0</v>
      </c>
      <c r="K61" s="134"/>
      <c r="L61" s="133"/>
      <c r="M61" s="134"/>
      <c r="N61" s="134"/>
      <c r="O61" s="133"/>
      <c r="P61" s="134"/>
      <c r="Q61" s="135"/>
      <c r="R61" s="57">
        <f t="shared" si="32"/>
        <v>1</v>
      </c>
      <c r="S61" s="53">
        <f t="shared" si="33"/>
        <v>0</v>
      </c>
      <c r="T61" s="53" t="str">
        <f t="shared" si="34"/>
        <v>ja</v>
      </c>
      <c r="U61" s="53">
        <f t="shared" si="35"/>
        <v>0</v>
      </c>
      <c r="V61" s="53" t="e">
        <f t="shared" si="36"/>
        <v>#NUM!</v>
      </c>
      <c r="W61" s="53" t="str">
        <f t="shared" si="37"/>
        <v>nei</v>
      </c>
      <c r="X61" s="53">
        <f t="shared" si="38"/>
        <v>0</v>
      </c>
      <c r="Y61" s="53" t="e">
        <f t="shared" si="39"/>
        <v>#NUM!</v>
      </c>
      <c r="Z61" s="53" t="str">
        <f t="shared" si="40"/>
        <v>nei</v>
      </c>
      <c r="AA61" s="53">
        <f t="shared" si="41"/>
        <v>0</v>
      </c>
      <c r="AB61" s="53" t="e">
        <f t="shared" si="42"/>
        <v>#NUM!</v>
      </c>
      <c r="AC61" s="53" t="str">
        <f t="shared" si="43"/>
        <v>nei</v>
      </c>
      <c r="AD61" s="53">
        <f t="shared" si="44"/>
        <v>0</v>
      </c>
      <c r="AE61" s="53" t="e">
        <f t="shared" si="45"/>
        <v>#NUM!</v>
      </c>
      <c r="AF61" s="53" t="str">
        <f t="shared" si="46"/>
        <v>nei</v>
      </c>
      <c r="AG61" s="53">
        <f t="shared" si="47"/>
        <v>0</v>
      </c>
      <c r="AH61" s="53" t="e">
        <f t="shared" si="48"/>
        <v>#NUM!</v>
      </c>
      <c r="AI61" s="53" t="str">
        <f t="shared" si="49"/>
        <v>nei</v>
      </c>
      <c r="AJ61" s="53">
        <f t="shared" si="50"/>
        <v>0</v>
      </c>
      <c r="AK61" s="53" t="e">
        <f t="shared" si="51"/>
        <v>#NUM!</v>
      </c>
      <c r="AL61" s="53" t="str">
        <f t="shared" si="52"/>
        <v>nei</v>
      </c>
      <c r="AM61" s="53">
        <f t="shared" si="53"/>
        <v>0</v>
      </c>
      <c r="AN61" s="53" t="e">
        <f t="shared" si="54"/>
        <v>#NUM!</v>
      </c>
      <c r="AO61" s="53" t="str">
        <f t="shared" si="55"/>
        <v>nei</v>
      </c>
      <c r="AP61" s="53">
        <f t="shared" si="56"/>
        <v>0</v>
      </c>
      <c r="AQ61" s="53" t="e">
        <f t="shared" si="57"/>
        <v>#NUM!</v>
      </c>
      <c r="AR61" s="53" t="str">
        <f t="shared" si="58"/>
        <v>nei</v>
      </c>
      <c r="AS61" s="53">
        <f t="shared" si="59"/>
        <v>0</v>
      </c>
      <c r="AT61" s="53" t="e">
        <f t="shared" si="60"/>
        <v>#NUM!</v>
      </c>
      <c r="AU61" s="53" t="str">
        <f t="shared" si="61"/>
        <v>nei</v>
      </c>
      <c r="AV61" s="115">
        <f t="shared" si="62"/>
        <v>0</v>
      </c>
      <c r="AW61" s="111">
        <f t="shared" si="63"/>
        <v>0</v>
      </c>
    </row>
    <row r="62" spans="2:49" ht="12.75">
      <c r="B62" s="131">
        <v>44</v>
      </c>
      <c r="C62" s="22" t="s">
        <v>221</v>
      </c>
      <c r="D62" s="133"/>
      <c r="E62" s="134"/>
      <c r="F62" s="133"/>
      <c r="G62" s="134"/>
      <c r="H62" s="133"/>
      <c r="I62" s="134"/>
      <c r="J62" s="133"/>
      <c r="K62" s="134"/>
      <c r="L62" s="133"/>
      <c r="M62" s="134"/>
      <c r="N62" s="134"/>
      <c r="O62" s="133"/>
      <c r="P62" s="134"/>
      <c r="Q62" s="135">
        <v>0</v>
      </c>
      <c r="R62" s="57">
        <f t="shared" si="32"/>
        <v>1</v>
      </c>
      <c r="S62" s="53">
        <f t="shared" si="33"/>
        <v>0</v>
      </c>
      <c r="T62" s="53" t="str">
        <f t="shared" si="34"/>
        <v>ja</v>
      </c>
      <c r="U62" s="53">
        <f t="shared" si="35"/>
        <v>0</v>
      </c>
      <c r="V62" s="53" t="e">
        <f t="shared" si="36"/>
        <v>#NUM!</v>
      </c>
      <c r="W62" s="53" t="str">
        <f t="shared" si="37"/>
        <v>nei</v>
      </c>
      <c r="X62" s="53">
        <f t="shared" si="38"/>
        <v>0</v>
      </c>
      <c r="Y62" s="53" t="e">
        <f t="shared" si="39"/>
        <v>#NUM!</v>
      </c>
      <c r="Z62" s="53" t="str">
        <f t="shared" si="40"/>
        <v>nei</v>
      </c>
      <c r="AA62" s="53">
        <f t="shared" si="41"/>
        <v>0</v>
      </c>
      <c r="AB62" s="53" t="e">
        <f t="shared" si="42"/>
        <v>#NUM!</v>
      </c>
      <c r="AC62" s="53" t="str">
        <f t="shared" si="43"/>
        <v>nei</v>
      </c>
      <c r="AD62" s="53">
        <f t="shared" si="44"/>
        <v>0</v>
      </c>
      <c r="AE62" s="53" t="e">
        <f t="shared" si="45"/>
        <v>#NUM!</v>
      </c>
      <c r="AF62" s="53" t="str">
        <f t="shared" si="46"/>
        <v>nei</v>
      </c>
      <c r="AG62" s="53">
        <f t="shared" si="47"/>
        <v>0</v>
      </c>
      <c r="AH62" s="53" t="e">
        <f t="shared" si="48"/>
        <v>#NUM!</v>
      </c>
      <c r="AI62" s="53" t="str">
        <f t="shared" si="49"/>
        <v>nei</v>
      </c>
      <c r="AJ62" s="53">
        <f t="shared" si="50"/>
        <v>0</v>
      </c>
      <c r="AK62" s="53" t="e">
        <f t="shared" si="51"/>
        <v>#NUM!</v>
      </c>
      <c r="AL62" s="53" t="str">
        <f t="shared" si="52"/>
        <v>nei</v>
      </c>
      <c r="AM62" s="53">
        <f t="shared" si="53"/>
        <v>0</v>
      </c>
      <c r="AN62" s="53" t="e">
        <f t="shared" si="54"/>
        <v>#NUM!</v>
      </c>
      <c r="AO62" s="53" t="str">
        <f t="shared" si="55"/>
        <v>nei</v>
      </c>
      <c r="AP62" s="53">
        <f t="shared" si="56"/>
        <v>0</v>
      </c>
      <c r="AQ62" s="53" t="e">
        <f t="shared" si="57"/>
        <v>#NUM!</v>
      </c>
      <c r="AR62" s="53" t="str">
        <f t="shared" si="58"/>
        <v>nei</v>
      </c>
      <c r="AS62" s="53">
        <f t="shared" si="59"/>
        <v>0</v>
      </c>
      <c r="AT62" s="53" t="e">
        <f t="shared" si="60"/>
        <v>#NUM!</v>
      </c>
      <c r="AU62" s="53" t="str">
        <f t="shared" si="61"/>
        <v>nei</v>
      </c>
      <c r="AV62" s="115">
        <f t="shared" si="62"/>
        <v>0</v>
      </c>
      <c r="AW62" s="111">
        <f t="shared" si="63"/>
        <v>0</v>
      </c>
    </row>
    <row r="63" spans="2:49" ht="12.75">
      <c r="B63" s="131">
        <v>44</v>
      </c>
      <c r="C63" s="132" t="s">
        <v>225</v>
      </c>
      <c r="D63" s="133"/>
      <c r="E63" s="134"/>
      <c r="F63" s="133"/>
      <c r="G63" s="134"/>
      <c r="H63" s="133"/>
      <c r="I63" s="134"/>
      <c r="J63" s="133"/>
      <c r="K63" s="134"/>
      <c r="L63" s="133"/>
      <c r="M63" s="134"/>
      <c r="N63" s="134"/>
      <c r="O63" s="133"/>
      <c r="P63" s="134"/>
      <c r="Q63" s="135">
        <v>0</v>
      </c>
      <c r="R63" s="57">
        <f t="shared" si="32"/>
        <v>1</v>
      </c>
      <c r="S63" s="53">
        <f t="shared" si="33"/>
        <v>0</v>
      </c>
      <c r="T63" s="53" t="str">
        <f t="shared" si="34"/>
        <v>ja</v>
      </c>
      <c r="U63" s="53">
        <f t="shared" si="35"/>
        <v>0</v>
      </c>
      <c r="V63" s="53" t="e">
        <f t="shared" si="36"/>
        <v>#NUM!</v>
      </c>
      <c r="W63" s="53" t="str">
        <f t="shared" si="37"/>
        <v>nei</v>
      </c>
      <c r="X63" s="53">
        <f t="shared" si="38"/>
        <v>0</v>
      </c>
      <c r="Y63" s="53" t="e">
        <f t="shared" si="39"/>
        <v>#NUM!</v>
      </c>
      <c r="Z63" s="53" t="str">
        <f t="shared" si="40"/>
        <v>nei</v>
      </c>
      <c r="AA63" s="53">
        <f t="shared" si="41"/>
        <v>0</v>
      </c>
      <c r="AB63" s="53" t="e">
        <f t="shared" si="42"/>
        <v>#NUM!</v>
      </c>
      <c r="AC63" s="53" t="str">
        <f t="shared" si="43"/>
        <v>nei</v>
      </c>
      <c r="AD63" s="53">
        <f t="shared" si="44"/>
        <v>0</v>
      </c>
      <c r="AE63" s="53" t="e">
        <f t="shared" si="45"/>
        <v>#NUM!</v>
      </c>
      <c r="AF63" s="53" t="str">
        <f t="shared" si="46"/>
        <v>nei</v>
      </c>
      <c r="AG63" s="53">
        <f t="shared" si="47"/>
        <v>0</v>
      </c>
      <c r="AH63" s="53" t="e">
        <f t="shared" si="48"/>
        <v>#NUM!</v>
      </c>
      <c r="AI63" s="53" t="str">
        <f t="shared" si="49"/>
        <v>nei</v>
      </c>
      <c r="AJ63" s="53">
        <f t="shared" si="50"/>
        <v>0</v>
      </c>
      <c r="AK63" s="53" t="e">
        <f t="shared" si="51"/>
        <v>#NUM!</v>
      </c>
      <c r="AL63" s="53" t="str">
        <f t="shared" si="52"/>
        <v>nei</v>
      </c>
      <c r="AM63" s="53">
        <f t="shared" si="53"/>
        <v>0</v>
      </c>
      <c r="AN63" s="53" t="e">
        <f t="shared" si="54"/>
        <v>#NUM!</v>
      </c>
      <c r="AO63" s="53" t="str">
        <f t="shared" si="55"/>
        <v>nei</v>
      </c>
      <c r="AP63" s="53">
        <f t="shared" si="56"/>
        <v>0</v>
      </c>
      <c r="AQ63" s="53" t="e">
        <f t="shared" si="57"/>
        <v>#NUM!</v>
      </c>
      <c r="AR63" s="53" t="str">
        <f t="shared" si="58"/>
        <v>nei</v>
      </c>
      <c r="AS63" s="53">
        <f t="shared" si="59"/>
        <v>0</v>
      </c>
      <c r="AT63" s="53" t="e">
        <f t="shared" si="60"/>
        <v>#NUM!</v>
      </c>
      <c r="AU63" s="53" t="str">
        <f t="shared" si="61"/>
        <v>nei</v>
      </c>
      <c r="AV63" s="115">
        <f t="shared" si="62"/>
        <v>0</v>
      </c>
      <c r="AW63" s="111">
        <f t="shared" si="63"/>
        <v>0</v>
      </c>
    </row>
    <row r="64" spans="2:49" ht="13.5" thickBot="1">
      <c r="B64" s="63">
        <v>44</v>
      </c>
      <c r="C64" s="32" t="s">
        <v>222</v>
      </c>
      <c r="D64" s="67"/>
      <c r="E64" s="58"/>
      <c r="F64" s="67"/>
      <c r="G64" s="58"/>
      <c r="H64" s="67"/>
      <c r="I64" s="58"/>
      <c r="J64" s="67"/>
      <c r="K64" s="58"/>
      <c r="L64" s="67"/>
      <c r="M64" s="58"/>
      <c r="N64" s="58"/>
      <c r="O64" s="67"/>
      <c r="P64" s="58"/>
      <c r="Q64" s="81">
        <v>0</v>
      </c>
      <c r="R64" s="58">
        <f t="shared" si="32"/>
        <v>1</v>
      </c>
      <c r="S64" s="53">
        <f t="shared" si="33"/>
        <v>0</v>
      </c>
      <c r="T64" s="53" t="str">
        <f t="shared" si="34"/>
        <v>ja</v>
      </c>
      <c r="U64" s="53">
        <f t="shared" si="35"/>
        <v>0</v>
      </c>
      <c r="V64" s="53" t="e">
        <f t="shared" si="36"/>
        <v>#NUM!</v>
      </c>
      <c r="W64" s="53" t="str">
        <f t="shared" si="37"/>
        <v>nei</v>
      </c>
      <c r="X64" s="53">
        <f t="shared" si="38"/>
        <v>0</v>
      </c>
      <c r="Y64" s="53" t="e">
        <f t="shared" si="39"/>
        <v>#NUM!</v>
      </c>
      <c r="Z64" s="53" t="str">
        <f t="shared" si="40"/>
        <v>nei</v>
      </c>
      <c r="AA64" s="61">
        <f t="shared" si="41"/>
        <v>0</v>
      </c>
      <c r="AB64" s="61" t="e">
        <f t="shared" si="42"/>
        <v>#NUM!</v>
      </c>
      <c r="AC64" s="61" t="str">
        <f t="shared" si="43"/>
        <v>nei</v>
      </c>
      <c r="AD64" s="61">
        <f t="shared" si="44"/>
        <v>0</v>
      </c>
      <c r="AE64" s="61" t="e">
        <f t="shared" si="45"/>
        <v>#NUM!</v>
      </c>
      <c r="AF64" s="61" t="str">
        <f t="shared" si="46"/>
        <v>nei</v>
      </c>
      <c r="AG64" s="61">
        <f t="shared" si="47"/>
        <v>0</v>
      </c>
      <c r="AH64" s="61" t="e">
        <f t="shared" si="48"/>
        <v>#NUM!</v>
      </c>
      <c r="AI64" s="61" t="str">
        <f t="shared" si="49"/>
        <v>nei</v>
      </c>
      <c r="AJ64" s="61">
        <f t="shared" si="50"/>
        <v>0</v>
      </c>
      <c r="AK64" s="61" t="e">
        <f t="shared" si="51"/>
        <v>#NUM!</v>
      </c>
      <c r="AL64" s="61" t="str">
        <f t="shared" si="52"/>
        <v>nei</v>
      </c>
      <c r="AM64" s="61">
        <f t="shared" si="53"/>
        <v>0</v>
      </c>
      <c r="AN64" s="61" t="e">
        <f t="shared" si="54"/>
        <v>#NUM!</v>
      </c>
      <c r="AO64" s="61" t="str">
        <f t="shared" si="55"/>
        <v>nei</v>
      </c>
      <c r="AP64" s="61">
        <f t="shared" si="56"/>
        <v>0</v>
      </c>
      <c r="AQ64" s="61" t="e">
        <f t="shared" si="57"/>
        <v>#NUM!</v>
      </c>
      <c r="AR64" s="61" t="str">
        <f t="shared" si="58"/>
        <v>nei</v>
      </c>
      <c r="AS64" s="61">
        <f t="shared" si="59"/>
        <v>0</v>
      </c>
      <c r="AT64" s="61" t="e">
        <f t="shared" si="60"/>
        <v>#NUM!</v>
      </c>
      <c r="AU64" s="61" t="str">
        <f t="shared" si="61"/>
        <v>nei</v>
      </c>
      <c r="AV64" s="116">
        <f t="shared" si="62"/>
        <v>0</v>
      </c>
      <c r="AW64" s="112">
        <f t="shared" si="63"/>
        <v>0</v>
      </c>
    </row>
    <row r="65" spans="18:34" ht="12.75"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8:34" ht="12.75"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8:34" ht="12.75"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8:34" ht="12.75"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 spans="18:34" ht="12.75"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18:34" ht="12.75"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 spans="18:34" ht="12.75"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18:34" ht="12.75"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</row>
    <row r="73" spans="18:34" ht="12.75"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</row>
    <row r="74" spans="18:34" ht="12.75"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</row>
    <row r="75" spans="18:34" ht="12.75"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</row>
    <row r="76" spans="18:34" ht="12.75"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</row>
    <row r="77" spans="18:34" ht="12.75"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</row>
    <row r="78" spans="18:34" ht="12.75"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</row>
    <row r="79" spans="18:34" ht="12.75"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</row>
    <row r="80" spans="18:34" ht="12.75"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</row>
    <row r="81" spans="18:34" ht="12.75"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</row>
    <row r="82" spans="18:34" ht="12.75"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</row>
    <row r="83" spans="18:34" ht="12.75"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</row>
    <row r="84" spans="18:34" ht="12.75"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</row>
    <row r="85" spans="18:34" ht="12.75"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</row>
    <row r="86" spans="18:34" ht="12.75"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</row>
    <row r="87" spans="18:34" ht="12.75"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</row>
    <row r="88" spans="18:34" ht="12.75"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</row>
    <row r="89" spans="18:34" ht="12.75"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</row>
    <row r="90" spans="18:34" ht="12.75"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</row>
    <row r="91" spans="18:34" ht="12.75"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</row>
    <row r="92" spans="18:34" ht="12.75"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</row>
    <row r="93" spans="18:34" ht="12.75"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</row>
    <row r="94" spans="18:34" ht="12.75"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</row>
    <row r="95" spans="18:34" ht="12.75"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</row>
    <row r="96" spans="18:34" ht="12.75"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</row>
    <row r="97" spans="18:34" ht="12.75"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</row>
    <row r="98" spans="18:34" ht="12.75"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</row>
    <row r="99" spans="18:34" ht="12.75"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</row>
    <row r="100" spans="18:34" ht="12.75"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</row>
    <row r="101" spans="18:34" ht="12.75"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</row>
    <row r="102" spans="18:34" ht="12.75"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</row>
    <row r="103" spans="18:34" ht="12.75"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</row>
    <row r="104" spans="18:34" ht="12.75"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</row>
    <row r="105" spans="18:34" ht="12.75"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</row>
    <row r="106" spans="18:34" ht="12.75"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</row>
    <row r="107" spans="18:34" ht="12.75"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</row>
    <row r="108" spans="18:34" ht="12.75"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</row>
    <row r="109" spans="18:34" ht="12.75"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</row>
    <row r="110" spans="18:34" ht="12.75"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</row>
    <row r="111" spans="18:34" ht="12.75"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</row>
    <row r="112" spans="18:34" ht="12.75"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</row>
    <row r="113" spans="18:34" ht="12.75"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</row>
    <row r="114" spans="18:34" ht="12.75"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</row>
    <row r="115" spans="18:34" ht="12.75"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</row>
    <row r="116" spans="18:34" ht="12.75"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</row>
    <row r="117" spans="18:34" ht="12.75"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</row>
    <row r="118" spans="18:34" ht="12.75"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</row>
    <row r="119" spans="18:34" ht="12.75"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</row>
    <row r="120" spans="18:34" ht="12.75"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</row>
    <row r="121" spans="18:34" ht="12.75"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</row>
    <row r="122" spans="18:34" ht="12.75"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</row>
    <row r="123" spans="18:34" ht="12.75"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</row>
    <row r="124" spans="18:34" ht="12.75"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</row>
    <row r="125" spans="18:34" ht="12.75"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</row>
    <row r="126" spans="18:34" ht="12.75"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</row>
    <row r="127" spans="18:34" ht="12.75"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</row>
    <row r="128" spans="18:34" ht="12.75"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</row>
    <row r="129" spans="18:34" ht="12.75"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</row>
    <row r="130" spans="18:34" ht="12.75"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</row>
    <row r="131" spans="18:34" ht="12.75"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</row>
    <row r="132" spans="18:34" ht="12.75"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</row>
    <row r="133" spans="18:34" ht="12.75"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</row>
    <row r="134" spans="18:34" ht="12.75"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</row>
    <row r="135" spans="18:34" ht="12.75"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</row>
    <row r="136" spans="18:34" ht="12.75"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</row>
    <row r="137" spans="18:34" ht="12.75"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</row>
    <row r="138" spans="18:34" ht="12.75"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</row>
    <row r="139" spans="18:34" ht="12.75"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</row>
    <row r="140" spans="18:34" ht="12.75"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</row>
    <row r="141" spans="18:34" ht="12.75"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</row>
    <row r="142" spans="18:34" ht="12.75"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</row>
    <row r="143" spans="18:34" ht="12.75"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</row>
    <row r="144" spans="18:34" ht="12.75"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</row>
    <row r="145" spans="18:34" ht="12.75"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</row>
    <row r="146" spans="18:34" ht="12.75"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</row>
    <row r="147" spans="18:34" ht="12.75"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</row>
    <row r="148" spans="18:34" ht="12.75"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</row>
    <row r="149" spans="18:34" ht="12.75"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</row>
    <row r="150" spans="18:34" ht="12.75"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</row>
    <row r="151" spans="18:34" ht="12.75"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</row>
    <row r="152" spans="18:34" ht="12.75"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</row>
  </sheetData>
  <mergeCells count="2">
    <mergeCell ref="B2:G2"/>
    <mergeCell ref="B4:C4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166</v>
      </c>
      <c r="C2" s="2"/>
    </row>
    <row r="3" spans="2:4" ht="12.75">
      <c r="B3" s="136" t="s">
        <v>29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33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34</v>
      </c>
      <c r="D8" s="20">
        <v>81</v>
      </c>
      <c r="E8" s="19" t="s">
        <v>18</v>
      </c>
      <c r="F8" s="21">
        <v>16</v>
      </c>
      <c r="G8" s="5">
        <f>(D8*60)+F8</f>
        <v>4876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>SUM(J8+L8)</f>
        <v>100</v>
      </c>
    </row>
    <row r="9" spans="2:13" ht="12.75">
      <c r="B9" s="22">
        <v>2</v>
      </c>
      <c r="C9" s="23" t="s">
        <v>35</v>
      </c>
      <c r="D9" s="24">
        <v>89</v>
      </c>
      <c r="E9" s="25" t="s">
        <v>18</v>
      </c>
      <c r="F9" s="26">
        <v>16</v>
      </c>
      <c r="G9" s="15">
        <f aca="true" t="shared" si="0" ref="G9:G57">(D9*60)+F9</f>
        <v>5356</v>
      </c>
      <c r="H9" s="9">
        <f aca="true" t="shared" si="1" ref="H9:H57">IF(G9&gt;0,G9-$G$8,0)</f>
        <v>480</v>
      </c>
      <c r="I9" s="13">
        <f>H9/$G$8</f>
        <v>0.09844134536505332</v>
      </c>
      <c r="J9" s="10">
        <f>IF(E9="Disk",0,40)</f>
        <v>40</v>
      </c>
      <c r="K9" s="47">
        <f aca="true" t="shared" si="2" ref="K9:K57">IF(I9&gt;0,SQRT(I9*1000)*2,50)</f>
        <v>19.84352240556634</v>
      </c>
      <c r="L9" s="7">
        <f>IF(K9&lt;50,(50-K9),0)</f>
        <v>30.15647759443366</v>
      </c>
      <c r="M9" s="38">
        <f aca="true" t="shared" si="3" ref="M9:M57">SUM(J9+L9)</f>
        <v>70.15647759443365</v>
      </c>
    </row>
    <row r="10" spans="2:13" ht="12.75">
      <c r="B10" s="22">
        <v>3</v>
      </c>
      <c r="C10" s="23" t="s">
        <v>36</v>
      </c>
      <c r="D10" s="27">
        <v>91</v>
      </c>
      <c r="E10" s="23" t="s">
        <v>18</v>
      </c>
      <c r="F10" s="28">
        <v>13</v>
      </c>
      <c r="G10" s="15">
        <f t="shared" si="0"/>
        <v>5473</v>
      </c>
      <c r="H10" s="9">
        <f t="shared" si="1"/>
        <v>597</v>
      </c>
      <c r="I10" s="13">
        <f aca="true" t="shared" si="4" ref="I10:I57">H10/$G$8</f>
        <v>0.12243642329778506</v>
      </c>
      <c r="J10" s="10">
        <f>IF(E10="Disk",0,34)</f>
        <v>34</v>
      </c>
      <c r="K10" s="47">
        <f t="shared" si="2"/>
        <v>22.13019867039472</v>
      </c>
      <c r="L10" s="7">
        <f aca="true" t="shared" si="5" ref="L10:L57">IF(K10&lt;50,(50-K10),0)</f>
        <v>27.86980132960528</v>
      </c>
      <c r="M10" s="38">
        <f t="shared" si="3"/>
        <v>61.86980132960528</v>
      </c>
    </row>
    <row r="11" spans="2:13" ht="12.75">
      <c r="B11" s="22">
        <v>4</v>
      </c>
      <c r="C11" s="23" t="s">
        <v>37</v>
      </c>
      <c r="D11" s="27">
        <v>99</v>
      </c>
      <c r="E11" s="23" t="s">
        <v>18</v>
      </c>
      <c r="F11" s="28">
        <v>33</v>
      </c>
      <c r="G11" s="15">
        <f t="shared" si="0"/>
        <v>5973</v>
      </c>
      <c r="H11" s="9">
        <f t="shared" si="1"/>
        <v>1097</v>
      </c>
      <c r="I11" s="13">
        <f t="shared" si="4"/>
        <v>0.2249794913863823</v>
      </c>
      <c r="J11" s="10">
        <f>IF(E11="Disk",0,31)</f>
        <v>31</v>
      </c>
      <c r="K11" s="47">
        <f t="shared" si="2"/>
        <v>29.998632727934936</v>
      </c>
      <c r="L11" s="7">
        <f t="shared" si="5"/>
        <v>20.001367272065064</v>
      </c>
      <c r="M11" s="38">
        <f t="shared" si="3"/>
        <v>51.00136727206507</v>
      </c>
    </row>
    <row r="12" spans="2:13" ht="12.75">
      <c r="B12" s="22">
        <v>5</v>
      </c>
      <c r="C12" s="23" t="s">
        <v>38</v>
      </c>
      <c r="D12" s="24">
        <v>101</v>
      </c>
      <c r="E12" s="25" t="s">
        <v>18</v>
      </c>
      <c r="F12" s="26">
        <v>14</v>
      </c>
      <c r="G12" s="15">
        <f t="shared" si="0"/>
        <v>6074</v>
      </c>
      <c r="H12" s="9">
        <f t="shared" si="1"/>
        <v>1198</v>
      </c>
      <c r="I12" s="13">
        <f t="shared" si="4"/>
        <v>0.2456931911402789</v>
      </c>
      <c r="J12" s="10">
        <f>IF(E12="Disk",0,28)</f>
        <v>28</v>
      </c>
      <c r="K12" s="47">
        <f t="shared" si="2"/>
        <v>31.34920676127413</v>
      </c>
      <c r="L12" s="7">
        <f t="shared" si="5"/>
        <v>18.65079323872587</v>
      </c>
      <c r="M12" s="38">
        <f t="shared" si="3"/>
        <v>46.65079323872587</v>
      </c>
    </row>
    <row r="13" spans="2:13" ht="12.75">
      <c r="B13" s="22">
        <v>6</v>
      </c>
      <c r="C13" s="23" t="s">
        <v>39</v>
      </c>
      <c r="D13" s="27">
        <v>129</v>
      </c>
      <c r="E13" s="23" t="s">
        <v>18</v>
      </c>
      <c r="F13" s="28">
        <v>40</v>
      </c>
      <c r="G13" s="15">
        <f t="shared" si="0"/>
        <v>7780</v>
      </c>
      <c r="H13" s="9">
        <f t="shared" si="1"/>
        <v>2904</v>
      </c>
      <c r="I13" s="13">
        <f t="shared" si="4"/>
        <v>0.5955701394585726</v>
      </c>
      <c r="J13" s="10">
        <f>IF(E13="Disk",0,26)</f>
        <v>26</v>
      </c>
      <c r="K13" s="47">
        <f t="shared" si="2"/>
        <v>48.808611513075135</v>
      </c>
      <c r="L13" s="7">
        <f t="shared" si="5"/>
        <v>1.1913884869248648</v>
      </c>
      <c r="M13" s="38">
        <f t="shared" si="3"/>
        <v>27.191388486924865</v>
      </c>
    </row>
    <row r="14" spans="2:13" ht="12.75">
      <c r="B14" s="22">
        <v>7</v>
      </c>
      <c r="C14" s="29" t="s">
        <v>40</v>
      </c>
      <c r="D14" s="24"/>
      <c r="E14" s="25" t="s">
        <v>31</v>
      </c>
      <c r="F14" s="26"/>
      <c r="G14" s="15">
        <f t="shared" si="0"/>
        <v>0</v>
      </c>
      <c r="H14" s="9">
        <f t="shared" si="1"/>
        <v>0</v>
      </c>
      <c r="I14" s="13">
        <f t="shared" si="4"/>
        <v>0</v>
      </c>
      <c r="J14" s="10">
        <f>IF(E14="Disk",0,24)</f>
        <v>0</v>
      </c>
      <c r="K14" s="47">
        <f t="shared" si="2"/>
        <v>50</v>
      </c>
      <c r="L14" s="7">
        <f t="shared" si="5"/>
        <v>0</v>
      </c>
      <c r="M14" s="38">
        <f t="shared" si="3"/>
        <v>0</v>
      </c>
    </row>
    <row r="15" spans="2:13" ht="12.75">
      <c r="B15" s="22">
        <v>8</v>
      </c>
      <c r="C15" s="23" t="s">
        <v>41</v>
      </c>
      <c r="D15" s="27"/>
      <c r="E15" s="23" t="s">
        <v>31</v>
      </c>
      <c r="F15" s="28"/>
      <c r="G15" s="15">
        <f t="shared" si="0"/>
        <v>0</v>
      </c>
      <c r="H15" s="9">
        <f t="shared" si="1"/>
        <v>0</v>
      </c>
      <c r="I15" s="13">
        <f t="shared" si="4"/>
        <v>0</v>
      </c>
      <c r="J15" s="10">
        <f>IF(E15="Disk",0,23)</f>
        <v>0</v>
      </c>
      <c r="K15" s="47">
        <f t="shared" si="2"/>
        <v>50</v>
      </c>
      <c r="L15" s="7">
        <f t="shared" si="5"/>
        <v>0</v>
      </c>
      <c r="M15" s="38">
        <f t="shared" si="3"/>
        <v>0</v>
      </c>
    </row>
    <row r="16" spans="2:13" ht="12.75">
      <c r="B16" s="22">
        <v>9</v>
      </c>
      <c r="C16" s="23" t="s">
        <v>42</v>
      </c>
      <c r="D16" s="27"/>
      <c r="E16" s="25" t="s">
        <v>31</v>
      </c>
      <c r="F16" s="26"/>
      <c r="G16" s="15">
        <f t="shared" si="0"/>
        <v>0</v>
      </c>
      <c r="H16" s="9">
        <f t="shared" si="1"/>
        <v>0</v>
      </c>
      <c r="I16" s="13">
        <f t="shared" si="4"/>
        <v>0</v>
      </c>
      <c r="J16" s="10">
        <f>IF(E16="Disk",0,22)</f>
        <v>0</v>
      </c>
      <c r="K16" s="47">
        <f t="shared" si="2"/>
        <v>50</v>
      </c>
      <c r="L16" s="7">
        <f t="shared" si="5"/>
        <v>0</v>
      </c>
      <c r="M16" s="38">
        <f t="shared" si="3"/>
        <v>0</v>
      </c>
    </row>
    <row r="17" spans="2:13" ht="12.75">
      <c r="B17" s="22">
        <v>10</v>
      </c>
      <c r="C17" s="23" t="s">
        <v>43</v>
      </c>
      <c r="D17" s="24"/>
      <c r="E17" s="23" t="s">
        <v>31</v>
      </c>
      <c r="F17" s="28"/>
      <c r="G17" s="15">
        <f t="shared" si="0"/>
        <v>0</v>
      </c>
      <c r="H17" s="9">
        <f t="shared" si="1"/>
        <v>0</v>
      </c>
      <c r="I17" s="13">
        <f t="shared" si="4"/>
        <v>0</v>
      </c>
      <c r="J17" s="10">
        <f>IF(E17="Disk",0,21)</f>
        <v>0</v>
      </c>
      <c r="K17" s="47">
        <f t="shared" si="2"/>
        <v>50</v>
      </c>
      <c r="L17" s="7">
        <f t="shared" si="5"/>
        <v>0</v>
      </c>
      <c r="M17" s="38">
        <f t="shared" si="3"/>
        <v>0</v>
      </c>
    </row>
    <row r="18" spans="2:13" ht="12.75">
      <c r="B18" s="22">
        <v>11</v>
      </c>
      <c r="C18" s="23" t="s">
        <v>44</v>
      </c>
      <c r="D18" s="27"/>
      <c r="E18" s="23" t="s">
        <v>31</v>
      </c>
      <c r="F18" s="28"/>
      <c r="G18" s="15">
        <f t="shared" si="0"/>
        <v>0</v>
      </c>
      <c r="H18" s="9">
        <f t="shared" si="1"/>
        <v>0</v>
      </c>
      <c r="I18" s="13">
        <f t="shared" si="4"/>
        <v>0</v>
      </c>
      <c r="J18" s="10">
        <f>IF(E18="Disk",0,20)</f>
        <v>0</v>
      </c>
      <c r="K18" s="47">
        <f t="shared" si="2"/>
        <v>50</v>
      </c>
      <c r="L18" s="7">
        <f t="shared" si="5"/>
        <v>0</v>
      </c>
      <c r="M18" s="38">
        <f t="shared" si="3"/>
        <v>0</v>
      </c>
    </row>
    <row r="19" spans="2:13" ht="12.75">
      <c r="B19" s="22">
        <v>12</v>
      </c>
      <c r="C19" s="23" t="s">
        <v>45</v>
      </c>
      <c r="D19" s="27"/>
      <c r="E19" s="23" t="s">
        <v>31</v>
      </c>
      <c r="F19" s="28"/>
      <c r="G19" s="15">
        <f t="shared" si="0"/>
        <v>0</v>
      </c>
      <c r="H19" s="9">
        <f t="shared" si="1"/>
        <v>0</v>
      </c>
      <c r="I19" s="13">
        <f t="shared" si="4"/>
        <v>0</v>
      </c>
      <c r="J19" s="10">
        <f>IF(E19="Disk",0,19)</f>
        <v>0</v>
      </c>
      <c r="K19" s="47">
        <f t="shared" si="2"/>
        <v>50</v>
      </c>
      <c r="L19" s="7">
        <f t="shared" si="5"/>
        <v>0</v>
      </c>
      <c r="M19" s="38">
        <f t="shared" si="3"/>
        <v>0</v>
      </c>
    </row>
    <row r="20" spans="2:13" ht="12.75">
      <c r="B20" s="22">
        <v>13</v>
      </c>
      <c r="C20" s="23" t="s">
        <v>46</v>
      </c>
      <c r="D20" s="24"/>
      <c r="E20" s="25" t="s">
        <v>31</v>
      </c>
      <c r="F20" s="26"/>
      <c r="G20" s="15">
        <f t="shared" si="0"/>
        <v>0</v>
      </c>
      <c r="H20" s="9">
        <f t="shared" si="1"/>
        <v>0</v>
      </c>
      <c r="I20" s="13">
        <f t="shared" si="4"/>
        <v>0</v>
      </c>
      <c r="J20" s="10">
        <f>IF(E20="Disk",0,18)</f>
        <v>0</v>
      </c>
      <c r="K20" s="47">
        <f t="shared" si="2"/>
        <v>50</v>
      </c>
      <c r="L20" s="7">
        <f t="shared" si="5"/>
        <v>0</v>
      </c>
      <c r="M20" s="38">
        <f t="shared" si="3"/>
        <v>0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1"/>
        <v>0</v>
      </c>
      <c r="I21" s="13">
        <f t="shared" si="4"/>
        <v>0</v>
      </c>
      <c r="J21" s="10">
        <f>IF(E21="Disk",0,17)</f>
        <v>17</v>
      </c>
      <c r="K21" s="47">
        <f t="shared" si="2"/>
        <v>50</v>
      </c>
      <c r="L21" s="7">
        <f t="shared" si="5"/>
        <v>0</v>
      </c>
      <c r="M21" s="38">
        <f t="shared" si="3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1"/>
        <v>0</v>
      </c>
      <c r="I22" s="13">
        <f t="shared" si="4"/>
        <v>0</v>
      </c>
      <c r="J22" s="10">
        <f>IF(E22="Disk",0,16)</f>
        <v>16</v>
      </c>
      <c r="K22" s="47">
        <f t="shared" si="2"/>
        <v>50</v>
      </c>
      <c r="L22" s="7">
        <f t="shared" si="5"/>
        <v>0</v>
      </c>
      <c r="M22" s="38">
        <f t="shared" si="3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1"/>
        <v>0</v>
      </c>
      <c r="I23" s="13">
        <f t="shared" si="4"/>
        <v>0</v>
      </c>
      <c r="J23" s="10">
        <f>IF(E23="Disk",0,15)</f>
        <v>15</v>
      </c>
      <c r="K23" s="47">
        <f t="shared" si="2"/>
        <v>50</v>
      </c>
      <c r="L23" s="7">
        <f t="shared" si="5"/>
        <v>0</v>
      </c>
      <c r="M23" s="38">
        <f t="shared" si="3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>IF(G24&gt;0,G24-$G$8,0)</f>
        <v>0</v>
      </c>
      <c r="I24" s="13">
        <f t="shared" si="4"/>
        <v>0</v>
      </c>
      <c r="J24" s="10">
        <f>IF(E24="Disk",0,14)</f>
        <v>14</v>
      </c>
      <c r="K24" s="47">
        <f t="shared" si="2"/>
        <v>50</v>
      </c>
      <c r="L24" s="7">
        <f t="shared" si="5"/>
        <v>0</v>
      </c>
      <c r="M24" s="38">
        <f t="shared" si="3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1"/>
        <v>0</v>
      </c>
      <c r="I25" s="13">
        <f t="shared" si="4"/>
        <v>0</v>
      </c>
      <c r="J25" s="10">
        <f>IF(E25="Disk",0,13)</f>
        <v>13</v>
      </c>
      <c r="K25" s="47">
        <f t="shared" si="2"/>
        <v>50</v>
      </c>
      <c r="L25" s="7">
        <f t="shared" si="5"/>
        <v>0</v>
      </c>
      <c r="M25" s="38">
        <f t="shared" si="3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1"/>
        <v>0</v>
      </c>
      <c r="I26" s="13">
        <f t="shared" si="4"/>
        <v>0</v>
      </c>
      <c r="J26" s="10">
        <f>IF(E26="Disk",0,12)</f>
        <v>12</v>
      </c>
      <c r="K26" s="47">
        <f t="shared" si="2"/>
        <v>50</v>
      </c>
      <c r="L26" s="7">
        <f t="shared" si="5"/>
        <v>0</v>
      </c>
      <c r="M26" s="38">
        <f t="shared" si="3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1"/>
        <v>0</v>
      </c>
      <c r="I27" s="13">
        <f t="shared" si="4"/>
        <v>0</v>
      </c>
      <c r="J27" s="10">
        <f>IF(E27="Disk",0,11)</f>
        <v>11</v>
      </c>
      <c r="K27" s="47">
        <f t="shared" si="2"/>
        <v>50</v>
      </c>
      <c r="L27" s="7">
        <f t="shared" si="5"/>
        <v>0</v>
      </c>
      <c r="M27" s="38">
        <f t="shared" si="3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1"/>
        <v>0</v>
      </c>
      <c r="I28" s="13">
        <f t="shared" si="4"/>
        <v>0</v>
      </c>
      <c r="J28" s="10">
        <f>IF(E28="Disk",0,10)</f>
        <v>10</v>
      </c>
      <c r="K28" s="47">
        <f t="shared" si="2"/>
        <v>50</v>
      </c>
      <c r="L28" s="7">
        <f t="shared" si="5"/>
        <v>0</v>
      </c>
      <c r="M28" s="38">
        <f t="shared" si="3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1"/>
        <v>0</v>
      </c>
      <c r="I29" s="13">
        <f t="shared" si="4"/>
        <v>0</v>
      </c>
      <c r="J29" s="10">
        <f>IF(E29="Disk",0,9)</f>
        <v>9</v>
      </c>
      <c r="K29" s="47">
        <f t="shared" si="2"/>
        <v>50</v>
      </c>
      <c r="L29" s="7">
        <f t="shared" si="5"/>
        <v>0</v>
      </c>
      <c r="M29" s="38">
        <f t="shared" si="3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1"/>
        <v>0</v>
      </c>
      <c r="I30" s="13">
        <f t="shared" si="4"/>
        <v>0</v>
      </c>
      <c r="J30" s="10">
        <f>IF(E30="Disk",0,8)</f>
        <v>8</v>
      </c>
      <c r="K30" s="47">
        <f t="shared" si="2"/>
        <v>50</v>
      </c>
      <c r="L30" s="7">
        <f t="shared" si="5"/>
        <v>0</v>
      </c>
      <c r="M30" s="38">
        <f t="shared" si="3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1"/>
        <v>0</v>
      </c>
      <c r="I31" s="13">
        <f t="shared" si="4"/>
        <v>0</v>
      </c>
      <c r="J31" s="10">
        <f>IF(E31="Disk",0,7)</f>
        <v>7</v>
      </c>
      <c r="K31" s="47">
        <f t="shared" si="2"/>
        <v>50</v>
      </c>
      <c r="L31" s="7">
        <f t="shared" si="5"/>
        <v>0</v>
      </c>
      <c r="M31" s="38">
        <f t="shared" si="3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1"/>
        <v>0</v>
      </c>
      <c r="I32" s="13">
        <f t="shared" si="4"/>
        <v>0</v>
      </c>
      <c r="J32" s="10">
        <f>IF(E32="Disk",0,6)</f>
        <v>6</v>
      </c>
      <c r="K32" s="47">
        <f t="shared" si="2"/>
        <v>50</v>
      </c>
      <c r="L32" s="7">
        <f t="shared" si="5"/>
        <v>0</v>
      </c>
      <c r="M32" s="38">
        <f t="shared" si="3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1"/>
        <v>0</v>
      </c>
      <c r="I33" s="13">
        <f t="shared" si="4"/>
        <v>0</v>
      </c>
      <c r="J33" s="10">
        <f>IF(E33="Disk",0,5)</f>
        <v>5</v>
      </c>
      <c r="K33" s="47">
        <f t="shared" si="2"/>
        <v>50</v>
      </c>
      <c r="L33" s="7">
        <f t="shared" si="5"/>
        <v>0</v>
      </c>
      <c r="M33" s="38">
        <f t="shared" si="3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1"/>
        <v>0</v>
      </c>
      <c r="I34" s="13">
        <f t="shared" si="4"/>
        <v>0</v>
      </c>
      <c r="J34" s="10">
        <f>IF(E34="Disk",0,4)</f>
        <v>4</v>
      </c>
      <c r="K34" s="47">
        <f t="shared" si="2"/>
        <v>50</v>
      </c>
      <c r="L34" s="7">
        <f t="shared" si="5"/>
        <v>0</v>
      </c>
      <c r="M34" s="38">
        <f t="shared" si="3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1"/>
        <v>0</v>
      </c>
      <c r="I35" s="13">
        <f t="shared" si="4"/>
        <v>0</v>
      </c>
      <c r="J35" s="10">
        <f>IF(E35="Disk",0,3)</f>
        <v>3</v>
      </c>
      <c r="K35" s="47">
        <f t="shared" si="2"/>
        <v>50</v>
      </c>
      <c r="L35" s="7">
        <f t="shared" si="5"/>
        <v>0</v>
      </c>
      <c r="M35" s="38">
        <f t="shared" si="3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1"/>
        <v>0</v>
      </c>
      <c r="I36" s="13">
        <f t="shared" si="4"/>
        <v>0</v>
      </c>
      <c r="J36" s="10">
        <f>IF(E36="Disk",0,2)</f>
        <v>2</v>
      </c>
      <c r="K36" s="47">
        <f t="shared" si="2"/>
        <v>50</v>
      </c>
      <c r="L36" s="7">
        <f t="shared" si="5"/>
        <v>0</v>
      </c>
      <c r="M36" s="38">
        <f t="shared" si="3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1"/>
        <v>0</v>
      </c>
      <c r="I37" s="13">
        <f t="shared" si="4"/>
        <v>0</v>
      </c>
      <c r="J37" s="10">
        <f>IF(E37="Disk",0,1)</f>
        <v>1</v>
      </c>
      <c r="K37" s="47">
        <f t="shared" si="2"/>
        <v>50</v>
      </c>
      <c r="L37" s="7">
        <f t="shared" si="5"/>
        <v>0</v>
      </c>
      <c r="M37" s="38">
        <f t="shared" si="3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1"/>
        <v>0</v>
      </c>
      <c r="I38" s="13">
        <f t="shared" si="4"/>
        <v>0</v>
      </c>
      <c r="J38" s="9">
        <v>0</v>
      </c>
      <c r="K38" s="47">
        <f t="shared" si="2"/>
        <v>50</v>
      </c>
      <c r="L38" s="7">
        <f t="shared" si="5"/>
        <v>0</v>
      </c>
      <c r="M38" s="38">
        <f t="shared" si="3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1"/>
        <v>0</v>
      </c>
      <c r="I39" s="13">
        <f t="shared" si="4"/>
        <v>0</v>
      </c>
      <c r="J39" s="9">
        <v>0</v>
      </c>
      <c r="K39" s="47">
        <f t="shared" si="2"/>
        <v>50</v>
      </c>
      <c r="L39" s="7">
        <f t="shared" si="5"/>
        <v>0</v>
      </c>
      <c r="M39" s="38">
        <f t="shared" si="3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t="shared" si="0"/>
        <v>0</v>
      </c>
      <c r="H40" s="9">
        <f t="shared" si="1"/>
        <v>0</v>
      </c>
      <c r="I40" s="13">
        <f t="shared" si="4"/>
        <v>0</v>
      </c>
      <c r="J40" s="9">
        <v>0</v>
      </c>
      <c r="K40" s="47">
        <f t="shared" si="2"/>
        <v>50</v>
      </c>
      <c r="L40" s="7">
        <f t="shared" si="5"/>
        <v>0</v>
      </c>
      <c r="M40" s="38">
        <f t="shared" si="3"/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0"/>
        <v>0</v>
      </c>
      <c r="H41" s="9">
        <f t="shared" si="1"/>
        <v>0</v>
      </c>
      <c r="I41" s="13">
        <f t="shared" si="4"/>
        <v>0</v>
      </c>
      <c r="J41" s="10">
        <v>0</v>
      </c>
      <c r="K41" s="47">
        <f t="shared" si="2"/>
        <v>50</v>
      </c>
      <c r="L41" s="7">
        <f t="shared" si="5"/>
        <v>0</v>
      </c>
      <c r="M41" s="38">
        <f t="shared" si="3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0"/>
        <v>0</v>
      </c>
      <c r="H42" s="9">
        <f t="shared" si="1"/>
        <v>0</v>
      </c>
      <c r="I42" s="13">
        <f t="shared" si="4"/>
        <v>0</v>
      </c>
      <c r="J42" s="10">
        <v>0</v>
      </c>
      <c r="K42" s="47">
        <f t="shared" si="2"/>
        <v>50</v>
      </c>
      <c r="L42" s="7">
        <f t="shared" si="5"/>
        <v>0</v>
      </c>
      <c r="M42" s="38">
        <f t="shared" si="3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0"/>
        <v>0</v>
      </c>
      <c r="H43" s="9">
        <f t="shared" si="1"/>
        <v>0</v>
      </c>
      <c r="I43" s="13">
        <f t="shared" si="4"/>
        <v>0</v>
      </c>
      <c r="J43" s="10">
        <v>0</v>
      </c>
      <c r="K43" s="47">
        <f t="shared" si="2"/>
        <v>50</v>
      </c>
      <c r="L43" s="7">
        <f t="shared" si="5"/>
        <v>0</v>
      </c>
      <c r="M43" s="38">
        <f t="shared" si="3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0"/>
        <v>0</v>
      </c>
      <c r="H44" s="9">
        <f t="shared" si="1"/>
        <v>0</v>
      </c>
      <c r="I44" s="13">
        <f t="shared" si="4"/>
        <v>0</v>
      </c>
      <c r="J44" s="9">
        <v>0</v>
      </c>
      <c r="K44" s="47">
        <f t="shared" si="2"/>
        <v>50</v>
      </c>
      <c r="L44" s="7">
        <f t="shared" si="5"/>
        <v>0</v>
      </c>
      <c r="M44" s="38">
        <f t="shared" si="3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0"/>
        <v>0</v>
      </c>
      <c r="H45" s="9">
        <f t="shared" si="1"/>
        <v>0</v>
      </c>
      <c r="I45" s="13">
        <f t="shared" si="4"/>
        <v>0</v>
      </c>
      <c r="J45" s="9">
        <v>0</v>
      </c>
      <c r="K45" s="47">
        <f t="shared" si="2"/>
        <v>50</v>
      </c>
      <c r="L45" s="7">
        <f t="shared" si="5"/>
        <v>0</v>
      </c>
      <c r="M45" s="38">
        <f t="shared" si="3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0"/>
        <v>0</v>
      </c>
      <c r="H46" s="9">
        <f t="shared" si="1"/>
        <v>0</v>
      </c>
      <c r="I46" s="13">
        <f t="shared" si="4"/>
        <v>0</v>
      </c>
      <c r="J46" s="9">
        <v>0</v>
      </c>
      <c r="K46" s="47">
        <f t="shared" si="2"/>
        <v>50</v>
      </c>
      <c r="L46" s="7">
        <f t="shared" si="5"/>
        <v>0</v>
      </c>
      <c r="M46" s="38">
        <f t="shared" si="3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0"/>
        <v>0</v>
      </c>
      <c r="H47" s="9">
        <f t="shared" si="1"/>
        <v>0</v>
      </c>
      <c r="I47" s="13">
        <f t="shared" si="4"/>
        <v>0</v>
      </c>
      <c r="J47" s="9">
        <v>0</v>
      </c>
      <c r="K47" s="47">
        <f t="shared" si="2"/>
        <v>50</v>
      </c>
      <c r="L47" s="7">
        <f t="shared" si="5"/>
        <v>0</v>
      </c>
      <c r="M47" s="38">
        <f t="shared" si="3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0"/>
        <v>0</v>
      </c>
      <c r="H48" s="9">
        <f t="shared" si="1"/>
        <v>0</v>
      </c>
      <c r="I48" s="13">
        <f t="shared" si="4"/>
        <v>0</v>
      </c>
      <c r="J48" s="9">
        <v>0</v>
      </c>
      <c r="K48" s="47">
        <f t="shared" si="2"/>
        <v>50</v>
      </c>
      <c r="L48" s="7">
        <f t="shared" si="5"/>
        <v>0</v>
      </c>
      <c r="M48" s="38">
        <f t="shared" si="3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0"/>
        <v>0</v>
      </c>
      <c r="H49" s="9">
        <f t="shared" si="1"/>
        <v>0</v>
      </c>
      <c r="I49" s="13">
        <f t="shared" si="4"/>
        <v>0</v>
      </c>
      <c r="J49" s="9">
        <v>0</v>
      </c>
      <c r="K49" s="47">
        <f t="shared" si="2"/>
        <v>50</v>
      </c>
      <c r="L49" s="7">
        <f t="shared" si="5"/>
        <v>0</v>
      </c>
      <c r="M49" s="38">
        <f t="shared" si="3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0"/>
        <v>0</v>
      </c>
      <c r="H50" s="9">
        <f t="shared" si="1"/>
        <v>0</v>
      </c>
      <c r="I50" s="13">
        <f t="shared" si="4"/>
        <v>0</v>
      </c>
      <c r="J50" s="9">
        <v>0</v>
      </c>
      <c r="K50" s="47">
        <f t="shared" si="2"/>
        <v>50</v>
      </c>
      <c r="L50" s="7">
        <f t="shared" si="5"/>
        <v>0</v>
      </c>
      <c r="M50" s="38">
        <f t="shared" si="3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0"/>
        <v>0</v>
      </c>
      <c r="H51" s="9">
        <f t="shared" si="1"/>
        <v>0</v>
      </c>
      <c r="I51" s="13">
        <f t="shared" si="4"/>
        <v>0</v>
      </c>
      <c r="J51" s="9">
        <v>0</v>
      </c>
      <c r="K51" s="47">
        <f t="shared" si="2"/>
        <v>50</v>
      </c>
      <c r="L51" s="7">
        <f t="shared" si="5"/>
        <v>0</v>
      </c>
      <c r="M51" s="38">
        <f t="shared" si="3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0"/>
        <v>0</v>
      </c>
      <c r="H52" s="9">
        <f t="shared" si="1"/>
        <v>0</v>
      </c>
      <c r="I52" s="13">
        <f t="shared" si="4"/>
        <v>0</v>
      </c>
      <c r="J52" s="9">
        <v>0</v>
      </c>
      <c r="K52" s="47">
        <f t="shared" si="2"/>
        <v>50</v>
      </c>
      <c r="L52" s="7">
        <f t="shared" si="5"/>
        <v>0</v>
      </c>
      <c r="M52" s="38">
        <f t="shared" si="3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0"/>
        <v>0</v>
      </c>
      <c r="H53" s="9">
        <f t="shared" si="1"/>
        <v>0</v>
      </c>
      <c r="I53" s="13">
        <f t="shared" si="4"/>
        <v>0</v>
      </c>
      <c r="J53" s="9">
        <v>0</v>
      </c>
      <c r="K53" s="47">
        <f t="shared" si="2"/>
        <v>50</v>
      </c>
      <c r="L53" s="7">
        <f t="shared" si="5"/>
        <v>0</v>
      </c>
      <c r="M53" s="38">
        <f t="shared" si="3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0"/>
        <v>0</v>
      </c>
      <c r="H54" s="9">
        <f t="shared" si="1"/>
        <v>0</v>
      </c>
      <c r="I54" s="13">
        <f t="shared" si="4"/>
        <v>0</v>
      </c>
      <c r="J54" s="9">
        <v>0</v>
      </c>
      <c r="K54" s="47">
        <f t="shared" si="2"/>
        <v>50</v>
      </c>
      <c r="L54" s="7">
        <f t="shared" si="5"/>
        <v>0</v>
      </c>
      <c r="M54" s="38">
        <f t="shared" si="3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0"/>
        <v>0</v>
      </c>
      <c r="H55" s="9">
        <f t="shared" si="1"/>
        <v>0</v>
      </c>
      <c r="I55" s="13">
        <f t="shared" si="4"/>
        <v>0</v>
      </c>
      <c r="J55" s="9">
        <v>0</v>
      </c>
      <c r="K55" s="47">
        <f t="shared" si="2"/>
        <v>50</v>
      </c>
      <c r="L55" s="7">
        <f t="shared" si="5"/>
        <v>0</v>
      </c>
      <c r="M55" s="38">
        <f t="shared" si="3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0"/>
        <v>0</v>
      </c>
      <c r="H56" s="9">
        <f t="shared" si="1"/>
        <v>0</v>
      </c>
      <c r="I56" s="13">
        <f t="shared" si="4"/>
        <v>0</v>
      </c>
      <c r="J56" s="9">
        <v>0</v>
      </c>
      <c r="K56" s="47">
        <f t="shared" si="2"/>
        <v>50</v>
      </c>
      <c r="L56" s="7">
        <f t="shared" si="5"/>
        <v>0</v>
      </c>
      <c r="M56" s="38">
        <f t="shared" si="3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0"/>
        <v>0</v>
      </c>
      <c r="H57" s="11">
        <f t="shared" si="1"/>
        <v>0</v>
      </c>
      <c r="I57" s="14">
        <f t="shared" si="4"/>
        <v>0</v>
      </c>
      <c r="J57" s="11">
        <v>0</v>
      </c>
      <c r="K57" s="48">
        <f t="shared" si="2"/>
        <v>50</v>
      </c>
      <c r="L57" s="8">
        <f t="shared" si="5"/>
        <v>0</v>
      </c>
      <c r="M57" s="39">
        <f t="shared" si="3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83</v>
      </c>
      <c r="C3" s="136"/>
      <c r="D3" s="136"/>
    </row>
    <row r="4" spans="2:3" ht="12.75">
      <c r="B4" s="3" t="s">
        <v>85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3</v>
      </c>
      <c r="D8" s="20">
        <v>61</v>
      </c>
      <c r="E8" s="19" t="s">
        <v>18</v>
      </c>
      <c r="F8" s="21">
        <v>31</v>
      </c>
      <c r="G8" s="5">
        <f aca="true" t="shared" si="0" ref="G8:G39">(D8*60)+F8</f>
        <v>3691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86</v>
      </c>
      <c r="D9" s="24">
        <v>65</v>
      </c>
      <c r="E9" s="25" t="s">
        <v>18</v>
      </c>
      <c r="F9" s="26">
        <v>8</v>
      </c>
      <c r="G9" s="15">
        <f t="shared" si="0"/>
        <v>3908</v>
      </c>
      <c r="H9" s="9">
        <f aca="true" t="shared" si="2" ref="H9:H40">IF(G9&gt;0,G9-$G$8,0)</f>
        <v>217</v>
      </c>
      <c r="I9" s="49">
        <f aca="true" t="shared" si="3" ref="I9:I40">H9/$G$8</f>
        <v>0.05879165537794635</v>
      </c>
      <c r="J9" s="10">
        <f>IF(E9="Disk",0,40)</f>
        <v>40</v>
      </c>
      <c r="K9" s="47">
        <f aca="true" t="shared" si="4" ref="K9:K40">IF(I9&gt;0,SQRT(I9*1000)*5/3,50)</f>
        <v>12.779286123552785</v>
      </c>
      <c r="L9" s="7">
        <f aca="true" t="shared" si="5" ref="L9:L40">IF(K9&lt;50,(50-K9),0)</f>
        <v>37.22071387644721</v>
      </c>
      <c r="M9" s="38">
        <f t="shared" si="1"/>
        <v>77.2207138764472</v>
      </c>
    </row>
    <row r="10" spans="2:13" ht="12.75">
      <c r="B10" s="22">
        <v>3</v>
      </c>
      <c r="C10" s="23" t="s">
        <v>8</v>
      </c>
      <c r="D10" s="27">
        <v>67</v>
      </c>
      <c r="E10" s="23" t="s">
        <v>18</v>
      </c>
      <c r="F10" s="28">
        <v>5</v>
      </c>
      <c r="G10" s="15">
        <f t="shared" si="0"/>
        <v>4025</v>
      </c>
      <c r="H10" s="9">
        <f t="shared" si="2"/>
        <v>334</v>
      </c>
      <c r="I10" s="49">
        <f t="shared" si="3"/>
        <v>0.09049038201029531</v>
      </c>
      <c r="J10" s="10">
        <f>IF(E10="Disk",0,34)</f>
        <v>34</v>
      </c>
      <c r="K10" s="47">
        <f t="shared" si="4"/>
        <v>15.854405452454543</v>
      </c>
      <c r="L10" s="7">
        <f t="shared" si="5"/>
        <v>34.14559454754546</v>
      </c>
      <c r="M10" s="38">
        <f t="shared" si="1"/>
        <v>68.14559454754546</v>
      </c>
    </row>
    <row r="11" spans="2:13" ht="12.75">
      <c r="B11" s="22">
        <v>4</v>
      </c>
      <c r="C11" s="23" t="s">
        <v>16</v>
      </c>
      <c r="D11" s="27">
        <v>67</v>
      </c>
      <c r="E11" s="23" t="s">
        <v>18</v>
      </c>
      <c r="F11" s="28">
        <v>55</v>
      </c>
      <c r="G11" s="15">
        <f t="shared" si="0"/>
        <v>4075</v>
      </c>
      <c r="H11" s="9">
        <f t="shared" si="2"/>
        <v>384</v>
      </c>
      <c r="I11" s="49">
        <f t="shared" si="3"/>
        <v>0.10403684638309402</v>
      </c>
      <c r="J11" s="10">
        <f>IF(E11="Disk",0,31)</f>
        <v>31</v>
      </c>
      <c r="K11" s="47">
        <f t="shared" si="4"/>
        <v>16.999742349607505</v>
      </c>
      <c r="L11" s="7">
        <f t="shared" si="5"/>
        <v>33.0002576503925</v>
      </c>
      <c r="M11" s="38">
        <f t="shared" si="1"/>
        <v>64.0002576503925</v>
      </c>
    </row>
    <row r="12" spans="2:13" ht="12.75">
      <c r="B12" s="22">
        <v>5</v>
      </c>
      <c r="C12" s="23" t="s">
        <v>13</v>
      </c>
      <c r="D12" s="24">
        <v>68</v>
      </c>
      <c r="E12" s="25" t="s">
        <v>18</v>
      </c>
      <c r="F12" s="26">
        <v>57</v>
      </c>
      <c r="G12" s="15">
        <f t="shared" si="0"/>
        <v>4137</v>
      </c>
      <c r="H12" s="9">
        <f t="shared" si="2"/>
        <v>446</v>
      </c>
      <c r="I12" s="49">
        <f t="shared" si="3"/>
        <v>0.1208344622053644</v>
      </c>
      <c r="J12" s="10">
        <f>IF(E12="Disk",0,28)</f>
        <v>28</v>
      </c>
      <c r="K12" s="47">
        <f t="shared" si="4"/>
        <v>18.320788299191438</v>
      </c>
      <c r="L12" s="7">
        <f t="shared" si="5"/>
        <v>31.679211700808562</v>
      </c>
      <c r="M12" s="38">
        <f t="shared" si="1"/>
        <v>59.679211700808565</v>
      </c>
    </row>
    <row r="13" spans="2:13" ht="12.75">
      <c r="B13" s="22">
        <v>6</v>
      </c>
      <c r="C13" s="23" t="s">
        <v>11</v>
      </c>
      <c r="D13" s="27">
        <v>72</v>
      </c>
      <c r="E13" s="23" t="s">
        <v>18</v>
      </c>
      <c r="F13" s="28">
        <v>21</v>
      </c>
      <c r="G13" s="15">
        <f t="shared" si="0"/>
        <v>4341</v>
      </c>
      <c r="H13" s="9">
        <f t="shared" si="2"/>
        <v>650</v>
      </c>
      <c r="I13" s="49">
        <f t="shared" si="3"/>
        <v>0.1761040368463831</v>
      </c>
      <c r="J13" s="10">
        <f>IF(E13="Disk",0,26)</f>
        <v>26</v>
      </c>
      <c r="K13" s="47">
        <f t="shared" si="4"/>
        <v>22.11736603053903</v>
      </c>
      <c r="L13" s="7">
        <f t="shared" si="5"/>
        <v>27.88263396946097</v>
      </c>
      <c r="M13" s="38">
        <f t="shared" si="1"/>
        <v>53.88263396946097</v>
      </c>
    </row>
    <row r="14" spans="2:13" ht="12.75">
      <c r="B14" s="22">
        <v>7</v>
      </c>
      <c r="C14" s="29" t="s">
        <v>32</v>
      </c>
      <c r="D14" s="24">
        <v>72</v>
      </c>
      <c r="E14" s="25" t="s">
        <v>18</v>
      </c>
      <c r="F14" s="26">
        <v>40</v>
      </c>
      <c r="G14" s="15">
        <f t="shared" si="0"/>
        <v>4360</v>
      </c>
      <c r="H14" s="9">
        <f t="shared" si="2"/>
        <v>669</v>
      </c>
      <c r="I14" s="49">
        <f t="shared" si="3"/>
        <v>0.1812516933080466</v>
      </c>
      <c r="J14" s="10">
        <f>IF(E14="Disk",0,24)</f>
        <v>24</v>
      </c>
      <c r="K14" s="47">
        <f t="shared" si="4"/>
        <v>22.43829150928575</v>
      </c>
      <c r="L14" s="7">
        <f t="shared" si="5"/>
        <v>27.56170849071425</v>
      </c>
      <c r="M14" s="38">
        <f t="shared" si="1"/>
        <v>51.56170849071425</v>
      </c>
    </row>
    <row r="15" spans="2:13" ht="12.75">
      <c r="B15" s="22">
        <v>8</v>
      </c>
      <c r="C15" s="23" t="s">
        <v>87</v>
      </c>
      <c r="D15" s="27">
        <v>74</v>
      </c>
      <c r="E15" s="23" t="s">
        <v>18</v>
      </c>
      <c r="F15" s="28">
        <v>0</v>
      </c>
      <c r="G15" s="15">
        <f t="shared" si="0"/>
        <v>4440</v>
      </c>
      <c r="H15" s="9">
        <f t="shared" si="2"/>
        <v>749</v>
      </c>
      <c r="I15" s="49">
        <f t="shared" si="3"/>
        <v>0.20292603630452452</v>
      </c>
      <c r="J15" s="10">
        <f>IF(E15="Disk",0,23)</f>
        <v>23</v>
      </c>
      <c r="K15" s="47">
        <f t="shared" si="4"/>
        <v>23.742018325728647</v>
      </c>
      <c r="L15" s="7">
        <f t="shared" si="5"/>
        <v>26.257981674271353</v>
      </c>
      <c r="M15" s="38">
        <f t="shared" si="1"/>
        <v>49.25798167427135</v>
      </c>
    </row>
    <row r="16" spans="2:13" ht="12.75">
      <c r="B16" s="22">
        <v>9</v>
      </c>
      <c r="C16" s="23" t="s">
        <v>88</v>
      </c>
      <c r="D16" s="27">
        <v>94</v>
      </c>
      <c r="E16" s="25" t="s">
        <v>18</v>
      </c>
      <c r="F16" s="26">
        <v>56</v>
      </c>
      <c r="G16" s="15">
        <f t="shared" si="0"/>
        <v>5696</v>
      </c>
      <c r="H16" s="9">
        <f t="shared" si="2"/>
        <v>2005</v>
      </c>
      <c r="I16" s="49">
        <f t="shared" si="3"/>
        <v>0.5432132213492279</v>
      </c>
      <c r="J16" s="10">
        <f>IF(E16="Disk",0,22)</f>
        <v>22</v>
      </c>
      <c r="K16" s="47">
        <f t="shared" si="4"/>
        <v>38.8448917472937</v>
      </c>
      <c r="L16" s="7">
        <f t="shared" si="5"/>
        <v>11.155108252706299</v>
      </c>
      <c r="M16" s="38">
        <f t="shared" si="1"/>
        <v>33.1551082527063</v>
      </c>
    </row>
    <row r="17" spans="2:13" ht="12.75">
      <c r="B17" s="22">
        <v>10</v>
      </c>
      <c r="C17" s="23" t="s">
        <v>89</v>
      </c>
      <c r="D17" s="24">
        <v>94</v>
      </c>
      <c r="E17" s="23" t="s">
        <v>18</v>
      </c>
      <c r="F17" s="28">
        <v>59</v>
      </c>
      <c r="G17" s="15">
        <f t="shared" si="0"/>
        <v>5699</v>
      </c>
      <c r="H17" s="9">
        <f t="shared" si="2"/>
        <v>2008</v>
      </c>
      <c r="I17" s="49">
        <f t="shared" si="3"/>
        <v>0.5440260092115958</v>
      </c>
      <c r="J17" s="10">
        <f>IF(E17="Disk",0,21)</f>
        <v>21</v>
      </c>
      <c r="K17" s="47">
        <f t="shared" si="4"/>
        <v>38.873941900984256</v>
      </c>
      <c r="L17" s="7">
        <f t="shared" si="5"/>
        <v>11.126058099015744</v>
      </c>
      <c r="M17" s="38">
        <f t="shared" si="1"/>
        <v>32.126058099015744</v>
      </c>
    </row>
    <row r="18" spans="2:13" ht="12.75">
      <c r="B18" s="22">
        <v>11</v>
      </c>
      <c r="C18" s="23" t="s">
        <v>34</v>
      </c>
      <c r="D18" s="27"/>
      <c r="E18" s="23" t="s">
        <v>31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0</v>
      </c>
      <c r="K18" s="47">
        <f t="shared" si="4"/>
        <v>50</v>
      </c>
      <c r="L18" s="7">
        <f t="shared" si="5"/>
        <v>0</v>
      </c>
      <c r="M18" s="38">
        <f t="shared" si="1"/>
        <v>0</v>
      </c>
    </row>
    <row r="19" spans="2:13" ht="12.75">
      <c r="B19" s="22">
        <v>12</v>
      </c>
      <c r="C19" s="23" t="s">
        <v>90</v>
      </c>
      <c r="D19" s="27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2">
        <v>13</v>
      </c>
      <c r="C20" s="23" t="s">
        <v>91</v>
      </c>
      <c r="D20" s="24"/>
      <c r="E20" s="25" t="s">
        <v>31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0</v>
      </c>
      <c r="K20" s="47">
        <f t="shared" si="4"/>
        <v>50</v>
      </c>
      <c r="L20" s="7">
        <f t="shared" si="5"/>
        <v>0</v>
      </c>
      <c r="M20" s="38">
        <f t="shared" si="1"/>
        <v>0</v>
      </c>
    </row>
    <row r="21" spans="2:13" ht="12.75">
      <c r="B21" s="22">
        <v>14</v>
      </c>
      <c r="C21" s="23" t="s">
        <v>92</v>
      </c>
      <c r="D21" s="27"/>
      <c r="E21" s="23" t="s">
        <v>31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0</v>
      </c>
      <c r="K21" s="47">
        <f t="shared" si="4"/>
        <v>50</v>
      </c>
      <c r="L21" s="7">
        <f t="shared" si="5"/>
        <v>0</v>
      </c>
      <c r="M21" s="38">
        <f t="shared" si="1"/>
        <v>0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83</v>
      </c>
      <c r="C3" s="136"/>
      <c r="D3" s="136"/>
    </row>
    <row r="4" spans="2:3" ht="12.75">
      <c r="B4" s="3" t="s">
        <v>85</v>
      </c>
      <c r="C4" s="1"/>
    </row>
    <row r="5" spans="2:3" ht="12.75">
      <c r="B5" s="3" t="s">
        <v>93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94</v>
      </c>
      <c r="D8" s="20">
        <v>35</v>
      </c>
      <c r="E8" s="19" t="s">
        <v>18</v>
      </c>
      <c r="F8" s="21">
        <v>35</v>
      </c>
      <c r="G8" s="5">
        <f aca="true" t="shared" si="0" ref="G8:G39">(D8*60)+F8</f>
        <v>2135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41</v>
      </c>
      <c r="D9" s="24">
        <v>37</v>
      </c>
      <c r="E9" s="25" t="s">
        <v>18</v>
      </c>
      <c r="F9" s="26">
        <v>31</v>
      </c>
      <c r="G9" s="15">
        <f t="shared" si="0"/>
        <v>2251</v>
      </c>
      <c r="H9" s="9">
        <f aca="true" t="shared" si="2" ref="H9:H40">IF(G9&gt;0,G9-$G$8,0)</f>
        <v>116</v>
      </c>
      <c r="I9" s="49">
        <f aca="true" t="shared" si="3" ref="I9:I40">H9/$G$8</f>
        <v>0.054332552693208434</v>
      </c>
      <c r="J9" s="10">
        <f>IF(E9="Disk",0,40)</f>
        <v>40</v>
      </c>
      <c r="K9" s="47">
        <f aca="true" t="shared" si="4" ref="K9:K40">IF(I9&gt;0,SQRT(I9*1000)*5/3,50)</f>
        <v>12.28510307165286</v>
      </c>
      <c r="L9" s="7">
        <f aca="true" t="shared" si="5" ref="L9:L40">IF(K9&lt;50,(50-K9),0)</f>
        <v>37.71489692834714</v>
      </c>
      <c r="M9" s="38">
        <f t="shared" si="1"/>
        <v>77.71489692834714</v>
      </c>
    </row>
    <row r="10" spans="2:13" ht="12.75">
      <c r="B10" s="22">
        <v>3</v>
      </c>
      <c r="C10" s="23" t="s">
        <v>96</v>
      </c>
      <c r="D10" s="27">
        <v>38</v>
      </c>
      <c r="E10" s="23" t="s">
        <v>18</v>
      </c>
      <c r="F10" s="28">
        <v>33</v>
      </c>
      <c r="G10" s="15">
        <f t="shared" si="0"/>
        <v>2313</v>
      </c>
      <c r="H10" s="9">
        <f t="shared" si="2"/>
        <v>178</v>
      </c>
      <c r="I10" s="49">
        <f t="shared" si="3"/>
        <v>0.08337236533957845</v>
      </c>
      <c r="J10" s="10">
        <f>IF(E10="Disk",0,34)</f>
        <v>34</v>
      </c>
      <c r="K10" s="47">
        <f t="shared" si="4"/>
        <v>15.218078187506174</v>
      </c>
      <c r="L10" s="7">
        <f t="shared" si="5"/>
        <v>34.78192181249383</v>
      </c>
      <c r="M10" s="38">
        <f t="shared" si="1"/>
        <v>68.78192181249383</v>
      </c>
    </row>
    <row r="11" spans="2:13" ht="12.75">
      <c r="B11" s="22">
        <v>4</v>
      </c>
      <c r="C11" s="23" t="s">
        <v>97</v>
      </c>
      <c r="D11" s="27">
        <v>39</v>
      </c>
      <c r="E11" s="23" t="s">
        <v>18</v>
      </c>
      <c r="F11" s="28">
        <v>22</v>
      </c>
      <c r="G11" s="15">
        <f t="shared" si="0"/>
        <v>2362</v>
      </c>
      <c r="H11" s="9">
        <f t="shared" si="2"/>
        <v>227</v>
      </c>
      <c r="I11" s="49">
        <f t="shared" si="3"/>
        <v>0.1063231850117096</v>
      </c>
      <c r="J11" s="10">
        <f>IF(E11="Disk",0,31)</f>
        <v>31</v>
      </c>
      <c r="K11" s="47">
        <f t="shared" si="4"/>
        <v>17.185522412428497</v>
      </c>
      <c r="L11" s="7">
        <f t="shared" si="5"/>
        <v>32.8144775875715</v>
      </c>
      <c r="M11" s="38">
        <f t="shared" si="1"/>
        <v>63.8144775875715</v>
      </c>
    </row>
    <row r="12" spans="2:13" ht="12.75">
      <c r="B12" s="22">
        <v>5</v>
      </c>
      <c r="C12" s="23" t="s">
        <v>35</v>
      </c>
      <c r="D12" s="24">
        <v>45</v>
      </c>
      <c r="E12" s="25" t="s">
        <v>18</v>
      </c>
      <c r="F12" s="26">
        <v>4</v>
      </c>
      <c r="G12" s="15">
        <f t="shared" si="0"/>
        <v>2704</v>
      </c>
      <c r="H12" s="9">
        <f t="shared" si="2"/>
        <v>569</v>
      </c>
      <c r="I12" s="49">
        <f t="shared" si="3"/>
        <v>0.26651053864168617</v>
      </c>
      <c r="J12" s="10">
        <f>IF(E12="Disk",0,28)</f>
        <v>28</v>
      </c>
      <c r="K12" s="47">
        <f t="shared" si="4"/>
        <v>27.208584156153023</v>
      </c>
      <c r="L12" s="7">
        <f t="shared" si="5"/>
        <v>22.791415843846977</v>
      </c>
      <c r="M12" s="38">
        <f t="shared" si="1"/>
        <v>50.79141584384698</v>
      </c>
    </row>
    <row r="13" spans="2:13" ht="12.75">
      <c r="B13" s="22">
        <v>6</v>
      </c>
      <c r="C13" s="23" t="s">
        <v>98</v>
      </c>
      <c r="D13" s="27">
        <v>45</v>
      </c>
      <c r="E13" s="23" t="s">
        <v>18</v>
      </c>
      <c r="F13" s="28">
        <v>45</v>
      </c>
      <c r="G13" s="15">
        <f t="shared" si="0"/>
        <v>2745</v>
      </c>
      <c r="H13" s="9">
        <f t="shared" si="2"/>
        <v>610</v>
      </c>
      <c r="I13" s="49">
        <f t="shared" si="3"/>
        <v>0.2857142857142857</v>
      </c>
      <c r="J13" s="10">
        <f>IF(E13="Disk",0,26)</f>
        <v>26</v>
      </c>
      <c r="K13" s="47">
        <f t="shared" si="4"/>
        <v>28.171808490950554</v>
      </c>
      <c r="L13" s="7">
        <f t="shared" si="5"/>
        <v>21.828191509049446</v>
      </c>
      <c r="M13" s="38">
        <f t="shared" si="1"/>
        <v>47.82819150904945</v>
      </c>
    </row>
    <row r="14" spans="2:13" ht="12.75">
      <c r="B14" s="22">
        <v>7</v>
      </c>
      <c r="C14" s="29" t="s">
        <v>38</v>
      </c>
      <c r="D14" s="24">
        <v>45</v>
      </c>
      <c r="E14" s="25" t="s">
        <v>18</v>
      </c>
      <c r="F14" s="26">
        <v>57</v>
      </c>
      <c r="G14" s="15">
        <f t="shared" si="0"/>
        <v>2757</v>
      </c>
      <c r="H14" s="9">
        <f t="shared" si="2"/>
        <v>622</v>
      </c>
      <c r="I14" s="49">
        <f t="shared" si="3"/>
        <v>0.29133489461358314</v>
      </c>
      <c r="J14" s="10">
        <f>IF(E14="Disk",0,24)</f>
        <v>24</v>
      </c>
      <c r="K14" s="47">
        <f t="shared" si="4"/>
        <v>28.447558702792794</v>
      </c>
      <c r="L14" s="7">
        <f t="shared" si="5"/>
        <v>21.552441297207206</v>
      </c>
      <c r="M14" s="38">
        <f t="shared" si="1"/>
        <v>45.55244129720721</v>
      </c>
    </row>
    <row r="15" spans="2:13" ht="12.75">
      <c r="B15" s="22">
        <v>8</v>
      </c>
      <c r="C15" s="23" t="s">
        <v>40</v>
      </c>
      <c r="D15" s="27">
        <v>46</v>
      </c>
      <c r="E15" s="23" t="s">
        <v>18</v>
      </c>
      <c r="F15" s="28">
        <v>49</v>
      </c>
      <c r="G15" s="15">
        <f t="shared" si="0"/>
        <v>2809</v>
      </c>
      <c r="H15" s="9">
        <f t="shared" si="2"/>
        <v>674</v>
      </c>
      <c r="I15" s="49">
        <f t="shared" si="3"/>
        <v>0.3156908665105386</v>
      </c>
      <c r="J15" s="10">
        <f>IF(E15="Disk",0,23)</f>
        <v>23</v>
      </c>
      <c r="K15" s="47">
        <f t="shared" si="4"/>
        <v>29.612819413902233</v>
      </c>
      <c r="L15" s="7">
        <f t="shared" si="5"/>
        <v>20.387180586097767</v>
      </c>
      <c r="M15" s="38">
        <f t="shared" si="1"/>
        <v>43.38718058609777</v>
      </c>
    </row>
    <row r="16" spans="2:13" ht="12.75">
      <c r="B16" s="22">
        <v>9</v>
      </c>
      <c r="C16" s="23" t="s">
        <v>99</v>
      </c>
      <c r="D16" s="27">
        <v>47</v>
      </c>
      <c r="E16" s="25" t="s">
        <v>18</v>
      </c>
      <c r="F16" s="26">
        <v>52</v>
      </c>
      <c r="G16" s="15">
        <f t="shared" si="0"/>
        <v>2872</v>
      </c>
      <c r="H16" s="9">
        <f t="shared" si="2"/>
        <v>737</v>
      </c>
      <c r="I16" s="49">
        <f t="shared" si="3"/>
        <v>0.3451990632318501</v>
      </c>
      <c r="J16" s="10">
        <f>IF(E16="Disk",0,22)</f>
        <v>22</v>
      </c>
      <c r="K16" s="47">
        <f t="shared" si="4"/>
        <v>30.965889083879688</v>
      </c>
      <c r="L16" s="7">
        <f t="shared" si="5"/>
        <v>19.034110916120312</v>
      </c>
      <c r="M16" s="38">
        <f t="shared" si="1"/>
        <v>41.03411091612031</v>
      </c>
    </row>
    <row r="17" spans="2:13" ht="12.75">
      <c r="B17" s="22">
        <v>10</v>
      </c>
      <c r="C17" s="23" t="s">
        <v>100</v>
      </c>
      <c r="D17" s="24">
        <v>47</v>
      </c>
      <c r="E17" s="23" t="s">
        <v>18</v>
      </c>
      <c r="F17" s="28">
        <v>53</v>
      </c>
      <c r="G17" s="15">
        <f t="shared" si="0"/>
        <v>2873</v>
      </c>
      <c r="H17" s="9">
        <f t="shared" si="2"/>
        <v>738</v>
      </c>
      <c r="I17" s="49">
        <f t="shared" si="3"/>
        <v>0.34566744730679155</v>
      </c>
      <c r="J17" s="10">
        <f>IF(E17="Disk",0,21)</f>
        <v>21</v>
      </c>
      <c r="K17" s="47">
        <f t="shared" si="4"/>
        <v>30.986890028364844</v>
      </c>
      <c r="L17" s="7">
        <f t="shared" si="5"/>
        <v>19.013109971635156</v>
      </c>
      <c r="M17" s="38">
        <f t="shared" si="1"/>
        <v>40.01310997163516</v>
      </c>
    </row>
    <row r="18" spans="2:13" ht="12.75">
      <c r="B18" s="22">
        <v>11</v>
      </c>
      <c r="C18" s="23" t="s">
        <v>101</v>
      </c>
      <c r="D18" s="27">
        <v>49</v>
      </c>
      <c r="E18" s="23" t="s">
        <v>18</v>
      </c>
      <c r="F18" s="28">
        <v>13</v>
      </c>
      <c r="G18" s="15">
        <f t="shared" si="0"/>
        <v>2953</v>
      </c>
      <c r="H18" s="9">
        <f t="shared" si="2"/>
        <v>818</v>
      </c>
      <c r="I18" s="49">
        <f t="shared" si="3"/>
        <v>0.38313817330210775</v>
      </c>
      <c r="J18" s="10">
        <f>IF(E18="Disk",0,20)</f>
        <v>20</v>
      </c>
      <c r="K18" s="47">
        <f t="shared" si="4"/>
        <v>32.62319272568161</v>
      </c>
      <c r="L18" s="7">
        <f t="shared" si="5"/>
        <v>17.376807274318388</v>
      </c>
      <c r="M18" s="38">
        <f t="shared" si="1"/>
        <v>37.37680727431839</v>
      </c>
    </row>
    <row r="19" spans="2:13" ht="12.75">
      <c r="B19" s="22">
        <v>12</v>
      </c>
      <c r="C19" s="23" t="s">
        <v>102</v>
      </c>
      <c r="D19" s="27">
        <v>50</v>
      </c>
      <c r="E19" s="23" t="s">
        <v>18</v>
      </c>
      <c r="F19" s="28">
        <v>42</v>
      </c>
      <c r="G19" s="15">
        <f t="shared" si="0"/>
        <v>3042</v>
      </c>
      <c r="H19" s="9">
        <f t="shared" si="2"/>
        <v>907</v>
      </c>
      <c r="I19" s="49">
        <f t="shared" si="3"/>
        <v>0.42482435597189694</v>
      </c>
      <c r="J19" s="10">
        <f>IF(E19="Disk",0,19)</f>
        <v>19</v>
      </c>
      <c r="K19" s="47">
        <f t="shared" si="4"/>
        <v>34.35211282406792</v>
      </c>
      <c r="L19" s="7">
        <f t="shared" si="5"/>
        <v>15.647887175932077</v>
      </c>
      <c r="M19" s="38">
        <f t="shared" si="1"/>
        <v>34.64788717593208</v>
      </c>
    </row>
    <row r="20" spans="2:13" ht="12.75">
      <c r="B20" s="22">
        <v>13</v>
      </c>
      <c r="C20" s="23" t="s">
        <v>103</v>
      </c>
      <c r="D20" s="24">
        <v>52</v>
      </c>
      <c r="E20" s="25" t="s">
        <v>18</v>
      </c>
      <c r="F20" s="26">
        <v>17</v>
      </c>
      <c r="G20" s="15">
        <f t="shared" si="0"/>
        <v>3137</v>
      </c>
      <c r="H20" s="9">
        <f t="shared" si="2"/>
        <v>1002</v>
      </c>
      <c r="I20" s="49">
        <f t="shared" si="3"/>
        <v>0.46932084309133487</v>
      </c>
      <c r="J20" s="10">
        <f>IF(E20="Disk",0,18)</f>
        <v>18</v>
      </c>
      <c r="K20" s="47">
        <f t="shared" si="4"/>
        <v>36.106356899956566</v>
      </c>
      <c r="L20" s="7">
        <f t="shared" si="5"/>
        <v>13.893643100043434</v>
      </c>
      <c r="M20" s="38">
        <f t="shared" si="1"/>
        <v>31.893643100043434</v>
      </c>
    </row>
    <row r="21" spans="2:13" ht="12.75">
      <c r="B21" s="22">
        <v>14</v>
      </c>
      <c r="C21" s="23" t="s">
        <v>104</v>
      </c>
      <c r="D21" s="27">
        <v>53</v>
      </c>
      <c r="E21" s="23" t="s">
        <v>18</v>
      </c>
      <c r="F21" s="28">
        <v>20</v>
      </c>
      <c r="G21" s="15">
        <f t="shared" si="0"/>
        <v>3200</v>
      </c>
      <c r="H21" s="9">
        <f t="shared" si="2"/>
        <v>1065</v>
      </c>
      <c r="I21" s="49">
        <f t="shared" si="3"/>
        <v>0.49882903981264637</v>
      </c>
      <c r="J21" s="10">
        <f>IF(E21="Disk",0,17)</f>
        <v>17</v>
      </c>
      <c r="K21" s="47">
        <f t="shared" si="4"/>
        <v>37.224134935573666</v>
      </c>
      <c r="L21" s="7">
        <f t="shared" si="5"/>
        <v>12.775865064426334</v>
      </c>
      <c r="M21" s="38">
        <f t="shared" si="1"/>
        <v>29.775865064426334</v>
      </c>
    </row>
    <row r="22" spans="2:13" ht="12.75">
      <c r="B22" s="22">
        <v>15</v>
      </c>
      <c r="C22" s="23" t="s">
        <v>43</v>
      </c>
      <c r="D22" s="27">
        <v>55</v>
      </c>
      <c r="E22" s="23" t="s">
        <v>18</v>
      </c>
      <c r="F22" s="28">
        <v>33</v>
      </c>
      <c r="G22" s="15">
        <f t="shared" si="0"/>
        <v>3333</v>
      </c>
      <c r="H22" s="9">
        <f t="shared" si="2"/>
        <v>1198</v>
      </c>
      <c r="I22" s="49">
        <f t="shared" si="3"/>
        <v>0.5611241217798595</v>
      </c>
      <c r="J22" s="10">
        <f>IF(E22="Disk",0,16)</f>
        <v>16</v>
      </c>
      <c r="K22" s="47">
        <f t="shared" si="4"/>
        <v>39.480097720942446</v>
      </c>
      <c r="L22" s="7">
        <f t="shared" si="5"/>
        <v>10.519902279057554</v>
      </c>
      <c r="M22" s="38">
        <f t="shared" si="1"/>
        <v>26.519902279057554</v>
      </c>
    </row>
    <row r="23" spans="2:13" ht="12.75">
      <c r="B23" s="22">
        <v>16</v>
      </c>
      <c r="C23" s="23" t="s">
        <v>105</v>
      </c>
      <c r="D23" s="27">
        <v>55</v>
      </c>
      <c r="E23" s="23" t="s">
        <v>18</v>
      </c>
      <c r="F23" s="28">
        <v>59</v>
      </c>
      <c r="G23" s="15">
        <f t="shared" si="0"/>
        <v>3359</v>
      </c>
      <c r="H23" s="9">
        <f t="shared" si="2"/>
        <v>1224</v>
      </c>
      <c r="I23" s="49">
        <f t="shared" si="3"/>
        <v>0.5733021077283372</v>
      </c>
      <c r="J23" s="10">
        <f>IF(E23="Disk",0,15)</f>
        <v>15</v>
      </c>
      <c r="K23" s="47">
        <f t="shared" si="4"/>
        <v>39.90621323554688</v>
      </c>
      <c r="L23" s="7">
        <f t="shared" si="5"/>
        <v>10.093786764453121</v>
      </c>
      <c r="M23" s="38">
        <f t="shared" si="1"/>
        <v>25.09378676445312</v>
      </c>
    </row>
    <row r="24" spans="2:13" ht="12.75">
      <c r="B24" s="22">
        <v>17</v>
      </c>
      <c r="C24" s="23" t="s">
        <v>106</v>
      </c>
      <c r="D24" s="24"/>
      <c r="E24" s="25" t="s">
        <v>31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0</v>
      </c>
      <c r="K24" s="47">
        <f t="shared" si="4"/>
        <v>50</v>
      </c>
      <c r="L24" s="7">
        <f t="shared" si="5"/>
        <v>0</v>
      </c>
      <c r="M24" s="38">
        <f t="shared" si="1"/>
        <v>0</v>
      </c>
    </row>
    <row r="25" spans="2:13" ht="12.75">
      <c r="B25" s="22">
        <v>18</v>
      </c>
      <c r="C25" s="23" t="s">
        <v>107</v>
      </c>
      <c r="D25" s="27"/>
      <c r="E25" s="23" t="s">
        <v>31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0</v>
      </c>
      <c r="K25" s="47">
        <f t="shared" si="4"/>
        <v>50</v>
      </c>
      <c r="L25" s="7">
        <f t="shared" si="5"/>
        <v>0</v>
      </c>
      <c r="M25" s="38">
        <f t="shared" si="1"/>
        <v>0</v>
      </c>
    </row>
    <row r="26" spans="2:13" ht="12.75">
      <c r="B26" s="22">
        <v>19</v>
      </c>
      <c r="C26" s="23" t="s">
        <v>6</v>
      </c>
      <c r="D26" s="24"/>
      <c r="E26" s="25" t="s">
        <v>31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0</v>
      </c>
      <c r="K26" s="47">
        <f t="shared" si="4"/>
        <v>50</v>
      </c>
      <c r="L26" s="7">
        <f t="shared" si="5"/>
        <v>0</v>
      </c>
      <c r="M26" s="38">
        <f t="shared" si="1"/>
        <v>0</v>
      </c>
    </row>
    <row r="27" spans="2:13" ht="12.75">
      <c r="B27" s="22">
        <v>20</v>
      </c>
      <c r="C27" s="23" t="s">
        <v>108</v>
      </c>
      <c r="D27" s="27"/>
      <c r="E27" s="23" t="s">
        <v>31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0</v>
      </c>
      <c r="K27" s="47">
        <f t="shared" si="4"/>
        <v>50</v>
      </c>
      <c r="L27" s="7">
        <f t="shared" si="5"/>
        <v>0</v>
      </c>
      <c r="M27" s="38">
        <f t="shared" si="1"/>
        <v>0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2.28125" style="0" bestFit="1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156</v>
      </c>
      <c r="C2" s="2"/>
    </row>
    <row r="3" spans="2:4" ht="12.75">
      <c r="B3" s="136" t="s">
        <v>117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28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11</v>
      </c>
      <c r="D8" s="20">
        <v>65</v>
      </c>
      <c r="E8" s="19" t="s">
        <v>18</v>
      </c>
      <c r="F8" s="21">
        <v>16</v>
      </c>
      <c r="G8" s="5">
        <f aca="true" t="shared" si="0" ref="G8:G39">(D8*60)+F8</f>
        <v>3916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8</v>
      </c>
      <c r="D9" s="24">
        <v>67</v>
      </c>
      <c r="E9" s="25" t="s">
        <v>18</v>
      </c>
      <c r="F9" s="26">
        <v>50</v>
      </c>
      <c r="G9" s="15">
        <f t="shared" si="0"/>
        <v>4070</v>
      </c>
      <c r="H9" s="9">
        <f aca="true" t="shared" si="2" ref="H9:H40">IF(G9&gt;0,G9-$G$8,0)</f>
        <v>154</v>
      </c>
      <c r="I9" s="49">
        <f aca="true" t="shared" si="3" ref="I9:I40">H9/$G$8</f>
        <v>0.03932584269662921</v>
      </c>
      <c r="J9" s="10">
        <f>IF(E9="Disk",0,40)</f>
        <v>40</v>
      </c>
      <c r="K9" s="47">
        <f aca="true" t="shared" si="4" ref="K9:K40">IF(I9&gt;0,SQRT(I9*1000)*5/3,50)</f>
        <v>10.451720046723464</v>
      </c>
      <c r="L9" s="7">
        <f aca="true" t="shared" si="5" ref="L9:L40">IF(K9&lt;50,(50-K9),0)</f>
        <v>39.548279953276534</v>
      </c>
      <c r="M9" s="38">
        <f t="shared" si="1"/>
        <v>79.54827995327653</v>
      </c>
    </row>
    <row r="10" spans="2:13" ht="12.75">
      <c r="B10" s="22">
        <v>3</v>
      </c>
      <c r="C10" s="23" t="s">
        <v>15</v>
      </c>
      <c r="D10" s="27">
        <v>69</v>
      </c>
      <c r="E10" s="23" t="s">
        <v>18</v>
      </c>
      <c r="F10" s="28">
        <v>35</v>
      </c>
      <c r="G10" s="15">
        <f t="shared" si="0"/>
        <v>4175</v>
      </c>
      <c r="H10" s="9">
        <f t="shared" si="2"/>
        <v>259</v>
      </c>
      <c r="I10" s="49">
        <f t="shared" si="3"/>
        <v>0.06613891726251277</v>
      </c>
      <c r="J10" s="10">
        <f>IF(E10="Disk",0,34)</f>
        <v>34</v>
      </c>
      <c r="K10" s="47">
        <f t="shared" si="4"/>
        <v>13.55430612824172</v>
      </c>
      <c r="L10" s="7">
        <f t="shared" si="5"/>
        <v>36.44569387175828</v>
      </c>
      <c r="M10" s="38">
        <f t="shared" si="1"/>
        <v>70.44569387175828</v>
      </c>
    </row>
    <row r="11" spans="2:13" ht="12.75">
      <c r="B11" s="22">
        <v>4</v>
      </c>
      <c r="C11" s="23" t="s">
        <v>16</v>
      </c>
      <c r="D11" s="27">
        <v>75</v>
      </c>
      <c r="E11" s="23" t="s">
        <v>18</v>
      </c>
      <c r="F11" s="28">
        <v>39</v>
      </c>
      <c r="G11" s="15">
        <f t="shared" si="0"/>
        <v>4539</v>
      </c>
      <c r="H11" s="9">
        <f t="shared" si="2"/>
        <v>623</v>
      </c>
      <c r="I11" s="49">
        <f t="shared" si="3"/>
        <v>0.1590909090909091</v>
      </c>
      <c r="J11" s="10">
        <f>IF(E11="Disk",0,31)</f>
        <v>31</v>
      </c>
      <c r="K11" s="47">
        <f t="shared" si="4"/>
        <v>21.02187412956304</v>
      </c>
      <c r="L11" s="7">
        <f t="shared" si="5"/>
        <v>28.97812587043696</v>
      </c>
      <c r="M11" s="38">
        <f t="shared" si="1"/>
        <v>59.978125870436955</v>
      </c>
    </row>
    <row r="12" spans="2:13" ht="12.75">
      <c r="B12" s="22">
        <v>5</v>
      </c>
      <c r="C12" s="23" t="s">
        <v>87</v>
      </c>
      <c r="D12" s="24">
        <v>88</v>
      </c>
      <c r="E12" s="25" t="s">
        <v>18</v>
      </c>
      <c r="F12" s="26">
        <v>43</v>
      </c>
      <c r="G12" s="15">
        <f t="shared" si="0"/>
        <v>5323</v>
      </c>
      <c r="H12" s="9">
        <f t="shared" si="2"/>
        <v>1407</v>
      </c>
      <c r="I12" s="49">
        <f t="shared" si="3"/>
        <v>0.35929519918283964</v>
      </c>
      <c r="J12" s="10">
        <f>IF(E12="Disk",0,28)</f>
        <v>28</v>
      </c>
      <c r="K12" s="47">
        <f t="shared" si="4"/>
        <v>31.591806215414977</v>
      </c>
      <c r="L12" s="7">
        <f t="shared" si="5"/>
        <v>18.408193784585023</v>
      </c>
      <c r="M12" s="38">
        <f t="shared" si="1"/>
        <v>46.40819378458502</v>
      </c>
    </row>
    <row r="13" spans="2:13" ht="12.75">
      <c r="B13" s="22">
        <v>6</v>
      </c>
      <c r="C13" s="23" t="s">
        <v>17</v>
      </c>
      <c r="D13" s="27">
        <v>100</v>
      </c>
      <c r="E13" s="23" t="s">
        <v>18</v>
      </c>
      <c r="F13" s="28">
        <v>24</v>
      </c>
      <c r="G13" s="15">
        <f t="shared" si="0"/>
        <v>6024</v>
      </c>
      <c r="H13" s="9">
        <f t="shared" si="2"/>
        <v>2108</v>
      </c>
      <c r="I13" s="49">
        <f t="shared" si="3"/>
        <v>0.5383043922369765</v>
      </c>
      <c r="J13" s="10">
        <f>IF(E13="Disk",0,26)</f>
        <v>26</v>
      </c>
      <c r="K13" s="47">
        <f t="shared" si="4"/>
        <v>38.66897953704035</v>
      </c>
      <c r="L13" s="7">
        <f t="shared" si="5"/>
        <v>11.33102046295965</v>
      </c>
      <c r="M13" s="38">
        <f t="shared" si="1"/>
        <v>37.33102046295965</v>
      </c>
    </row>
    <row r="14" spans="2:13" ht="12.75">
      <c r="B14" s="22">
        <v>7</v>
      </c>
      <c r="C14" s="29" t="s">
        <v>39</v>
      </c>
      <c r="D14" s="24"/>
      <c r="E14" s="25" t="s">
        <v>31</v>
      </c>
      <c r="F14" s="26"/>
      <c r="G14" s="15">
        <f t="shared" si="0"/>
        <v>0</v>
      </c>
      <c r="H14" s="9">
        <f t="shared" si="2"/>
        <v>0</v>
      </c>
      <c r="I14" s="49">
        <f t="shared" si="3"/>
        <v>0</v>
      </c>
      <c r="J14" s="10">
        <f>IF(E14="Disk",0,24)</f>
        <v>0</v>
      </c>
      <c r="K14" s="47">
        <f t="shared" si="4"/>
        <v>50</v>
      </c>
      <c r="L14" s="7">
        <f t="shared" si="5"/>
        <v>0</v>
      </c>
      <c r="M14" s="38">
        <f t="shared" si="1"/>
        <v>0</v>
      </c>
    </row>
    <row r="15" spans="2:13" ht="12.75">
      <c r="B15" s="22">
        <v>8</v>
      </c>
      <c r="C15" s="23"/>
      <c r="D15" s="27"/>
      <c r="E15" s="23" t="s">
        <v>18</v>
      </c>
      <c r="F15" s="28"/>
      <c r="G15" s="15">
        <f t="shared" si="0"/>
        <v>0</v>
      </c>
      <c r="H15" s="9">
        <f t="shared" si="2"/>
        <v>0</v>
      </c>
      <c r="I15" s="49">
        <f t="shared" si="3"/>
        <v>0</v>
      </c>
      <c r="J15" s="10">
        <f>IF(E15="Disk",0,23)</f>
        <v>23</v>
      </c>
      <c r="K15" s="47">
        <f t="shared" si="4"/>
        <v>50</v>
      </c>
      <c r="L15" s="7">
        <f t="shared" si="5"/>
        <v>0</v>
      </c>
      <c r="M15" s="38">
        <f t="shared" si="1"/>
        <v>23</v>
      </c>
    </row>
    <row r="16" spans="2:13" ht="12.75">
      <c r="B16" s="22">
        <v>9</v>
      </c>
      <c r="C16" s="23"/>
      <c r="D16" s="27"/>
      <c r="E16" s="25" t="s">
        <v>18</v>
      </c>
      <c r="F16" s="26"/>
      <c r="G16" s="15">
        <f t="shared" si="0"/>
        <v>0</v>
      </c>
      <c r="H16" s="9">
        <f t="shared" si="2"/>
        <v>0</v>
      </c>
      <c r="I16" s="49">
        <f t="shared" si="3"/>
        <v>0</v>
      </c>
      <c r="J16" s="10">
        <f>IF(E16="Disk",0,22)</f>
        <v>22</v>
      </c>
      <c r="K16" s="47">
        <f t="shared" si="4"/>
        <v>50</v>
      </c>
      <c r="L16" s="7">
        <f t="shared" si="5"/>
        <v>0</v>
      </c>
      <c r="M16" s="38">
        <f t="shared" si="1"/>
        <v>22</v>
      </c>
    </row>
    <row r="17" spans="2:13" ht="12.75">
      <c r="B17" s="22">
        <v>10</v>
      </c>
      <c r="C17" s="23"/>
      <c r="D17" s="24"/>
      <c r="E17" s="23" t="s">
        <v>18</v>
      </c>
      <c r="F17" s="28"/>
      <c r="G17" s="15">
        <f t="shared" si="0"/>
        <v>0</v>
      </c>
      <c r="H17" s="9">
        <f t="shared" si="2"/>
        <v>0</v>
      </c>
      <c r="I17" s="49">
        <f t="shared" si="3"/>
        <v>0</v>
      </c>
      <c r="J17" s="10">
        <f>IF(E17="Disk",0,21)</f>
        <v>21</v>
      </c>
      <c r="K17" s="47">
        <f t="shared" si="4"/>
        <v>50</v>
      </c>
      <c r="L17" s="7">
        <f t="shared" si="5"/>
        <v>0</v>
      </c>
      <c r="M17" s="38">
        <f t="shared" si="1"/>
        <v>21</v>
      </c>
    </row>
    <row r="18" spans="2:13" ht="12.75">
      <c r="B18" s="22">
        <v>11</v>
      </c>
      <c r="C18" s="23"/>
      <c r="D18" s="27"/>
      <c r="E18" s="23" t="s">
        <v>18</v>
      </c>
      <c r="F18" s="28"/>
      <c r="G18" s="15">
        <f t="shared" si="0"/>
        <v>0</v>
      </c>
      <c r="H18" s="9">
        <f t="shared" si="2"/>
        <v>0</v>
      </c>
      <c r="I18" s="49">
        <f t="shared" si="3"/>
        <v>0</v>
      </c>
      <c r="J18" s="10">
        <f>IF(E18="Disk",0,20)</f>
        <v>20</v>
      </c>
      <c r="K18" s="47">
        <f t="shared" si="4"/>
        <v>50</v>
      </c>
      <c r="L18" s="7">
        <f t="shared" si="5"/>
        <v>0</v>
      </c>
      <c r="M18" s="38">
        <f t="shared" si="1"/>
        <v>20</v>
      </c>
    </row>
    <row r="19" spans="2:13" ht="12.75">
      <c r="B19" s="22">
        <v>12</v>
      </c>
      <c r="C19" s="23"/>
      <c r="D19" s="27"/>
      <c r="E19" s="23" t="s">
        <v>18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19</v>
      </c>
      <c r="K19" s="47">
        <f t="shared" si="4"/>
        <v>50</v>
      </c>
      <c r="L19" s="7">
        <f t="shared" si="5"/>
        <v>0</v>
      </c>
      <c r="M19" s="38">
        <f t="shared" si="1"/>
        <v>19</v>
      </c>
    </row>
    <row r="20" spans="2:13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1.7109375" style="0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156</v>
      </c>
      <c r="C2" s="2"/>
    </row>
    <row r="3" spans="2:4" ht="12.75">
      <c r="B3" s="136" t="s">
        <v>117</v>
      </c>
      <c r="C3" s="136"/>
      <c r="D3" s="136"/>
    </row>
    <row r="4" spans="2:3" ht="12.75">
      <c r="B4" s="3" t="s">
        <v>84</v>
      </c>
      <c r="C4" s="1"/>
    </row>
    <row r="5" spans="2:3" ht="12.75">
      <c r="B5" s="3" t="s">
        <v>33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82</v>
      </c>
      <c r="D8" s="20">
        <v>55</v>
      </c>
      <c r="E8" s="19" t="s">
        <v>18</v>
      </c>
      <c r="F8" s="21">
        <v>21</v>
      </c>
      <c r="G8" s="5">
        <f aca="true" t="shared" si="0" ref="G8:G39">(D8*60)+F8</f>
        <v>3321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12</v>
      </c>
      <c r="D9" s="24">
        <v>56</v>
      </c>
      <c r="E9" s="25" t="s">
        <v>18</v>
      </c>
      <c r="F9" s="26">
        <v>21</v>
      </c>
      <c r="G9" s="15">
        <f t="shared" si="0"/>
        <v>3381</v>
      </c>
      <c r="H9" s="9">
        <f aca="true" t="shared" si="2" ref="H9:H40">IF(G9&gt;0,G9-$G$8,0)</f>
        <v>60</v>
      </c>
      <c r="I9" s="49">
        <f aca="true" t="shared" si="3" ref="I9:I40">H9/$G$8</f>
        <v>0.018066847335140017</v>
      </c>
      <c r="J9" s="10">
        <f>IF(E9="Disk",0,40)</f>
        <v>40</v>
      </c>
      <c r="K9" s="47">
        <f aca="true" t="shared" si="4" ref="K9:K40">IF(I9&gt;0,SQRT(I9*1000)*5/3,50)</f>
        <v>7.08418570070376</v>
      </c>
      <c r="L9" s="7">
        <f aca="true" t="shared" si="5" ref="L9:L40">IF(K9&lt;50,(50-K9),0)</f>
        <v>42.915814299296244</v>
      </c>
      <c r="M9" s="38">
        <f t="shared" si="1"/>
        <v>82.91581429929624</v>
      </c>
    </row>
    <row r="10" spans="2:13" ht="12.75">
      <c r="B10" s="22">
        <v>3</v>
      </c>
      <c r="C10" s="23" t="s">
        <v>88</v>
      </c>
      <c r="D10" s="27">
        <v>56</v>
      </c>
      <c r="E10" s="23" t="s">
        <v>18</v>
      </c>
      <c r="F10" s="28">
        <v>38</v>
      </c>
      <c r="G10" s="15">
        <f t="shared" si="0"/>
        <v>3398</v>
      </c>
      <c r="H10" s="9">
        <f t="shared" si="2"/>
        <v>77</v>
      </c>
      <c r="I10" s="49">
        <f t="shared" si="3"/>
        <v>0.02318578741342969</v>
      </c>
      <c r="J10" s="10">
        <f>IF(E10="Disk",0,34)</f>
        <v>34</v>
      </c>
      <c r="K10" s="47">
        <f t="shared" si="4"/>
        <v>8.025270402753087</v>
      </c>
      <c r="L10" s="7">
        <f t="shared" si="5"/>
        <v>41.97472959724691</v>
      </c>
      <c r="M10" s="38">
        <f t="shared" si="1"/>
        <v>75.97472959724692</v>
      </c>
    </row>
    <row r="11" spans="2:13" ht="12.75">
      <c r="B11" s="22">
        <v>4</v>
      </c>
      <c r="C11" s="23" t="s">
        <v>118</v>
      </c>
      <c r="D11" s="27">
        <v>58</v>
      </c>
      <c r="E11" s="23" t="s">
        <v>18</v>
      </c>
      <c r="F11" s="28">
        <v>19</v>
      </c>
      <c r="G11" s="15">
        <f t="shared" si="0"/>
        <v>3499</v>
      </c>
      <c r="H11" s="9">
        <f t="shared" si="2"/>
        <v>178</v>
      </c>
      <c r="I11" s="49">
        <f t="shared" si="3"/>
        <v>0.05359831376091539</v>
      </c>
      <c r="J11" s="10">
        <f>IF(E11="Disk",0,31)</f>
        <v>31</v>
      </c>
      <c r="K11" s="47">
        <f t="shared" si="4"/>
        <v>12.201811541383174</v>
      </c>
      <c r="L11" s="7">
        <f t="shared" si="5"/>
        <v>37.79818845861683</v>
      </c>
      <c r="M11" s="38">
        <f t="shared" si="1"/>
        <v>68.79818845861683</v>
      </c>
    </row>
    <row r="12" spans="2:13" ht="12.75">
      <c r="B12" s="22">
        <v>5</v>
      </c>
      <c r="C12" s="23" t="s">
        <v>104</v>
      </c>
      <c r="D12" s="24">
        <v>58</v>
      </c>
      <c r="E12" s="25" t="s">
        <v>18</v>
      </c>
      <c r="F12" s="26">
        <v>24</v>
      </c>
      <c r="G12" s="15">
        <f t="shared" si="0"/>
        <v>3504</v>
      </c>
      <c r="H12" s="9">
        <f t="shared" si="2"/>
        <v>183</v>
      </c>
      <c r="I12" s="49">
        <f t="shared" si="3"/>
        <v>0.05510388437217705</v>
      </c>
      <c r="J12" s="10">
        <f>IF(E12="Disk",0,28)</f>
        <v>28</v>
      </c>
      <c r="K12" s="47">
        <f t="shared" si="4"/>
        <v>12.371998443188941</v>
      </c>
      <c r="L12" s="7">
        <f t="shared" si="5"/>
        <v>37.62800155681106</v>
      </c>
      <c r="M12" s="38">
        <f t="shared" si="1"/>
        <v>65.62800155681106</v>
      </c>
    </row>
    <row r="13" spans="2:13" ht="12.75">
      <c r="B13" s="22">
        <v>6</v>
      </c>
      <c r="C13" s="23" t="s">
        <v>119</v>
      </c>
      <c r="D13" s="27">
        <v>63</v>
      </c>
      <c r="E13" s="23" t="s">
        <v>18</v>
      </c>
      <c r="F13" s="28">
        <v>10</v>
      </c>
      <c r="G13" s="15">
        <f t="shared" si="0"/>
        <v>3790</v>
      </c>
      <c r="H13" s="9">
        <f t="shared" si="2"/>
        <v>469</v>
      </c>
      <c r="I13" s="49">
        <f t="shared" si="3"/>
        <v>0.14122252333634447</v>
      </c>
      <c r="J13" s="10">
        <f>IF(E13="Disk",0,26)</f>
        <v>26</v>
      </c>
      <c r="K13" s="47">
        <f t="shared" si="4"/>
        <v>19.806180526426626</v>
      </c>
      <c r="L13" s="7">
        <f t="shared" si="5"/>
        <v>30.193819473573374</v>
      </c>
      <c r="M13" s="38">
        <f t="shared" si="1"/>
        <v>56.19381947357337</v>
      </c>
    </row>
    <row r="14" spans="2:13" ht="12.75">
      <c r="B14" s="22">
        <v>7</v>
      </c>
      <c r="C14" s="29" t="s">
        <v>98</v>
      </c>
      <c r="D14" s="24">
        <v>70</v>
      </c>
      <c r="E14" s="25" t="s">
        <v>18</v>
      </c>
      <c r="F14" s="26">
        <v>7</v>
      </c>
      <c r="G14" s="15">
        <f t="shared" si="0"/>
        <v>4207</v>
      </c>
      <c r="H14" s="9">
        <f t="shared" si="2"/>
        <v>886</v>
      </c>
      <c r="I14" s="49">
        <f t="shared" si="3"/>
        <v>0.2667871123155676</v>
      </c>
      <c r="J14" s="10">
        <f>IF(E14="Disk",0,24)</f>
        <v>24</v>
      </c>
      <c r="K14" s="47">
        <f t="shared" si="4"/>
        <v>27.22269846998434</v>
      </c>
      <c r="L14" s="7">
        <f t="shared" si="5"/>
        <v>22.77730153001566</v>
      </c>
      <c r="M14" s="38">
        <f t="shared" si="1"/>
        <v>46.77730153001566</v>
      </c>
    </row>
    <row r="15" spans="2:13" ht="12.75">
      <c r="B15" s="22">
        <v>8</v>
      </c>
      <c r="C15" s="23" t="s">
        <v>43</v>
      </c>
      <c r="D15" s="27">
        <v>74</v>
      </c>
      <c r="E15" s="23" t="s">
        <v>18</v>
      </c>
      <c r="F15" s="28">
        <v>16</v>
      </c>
      <c r="G15" s="15">
        <f t="shared" si="0"/>
        <v>4456</v>
      </c>
      <c r="H15" s="9">
        <f t="shared" si="2"/>
        <v>1135</v>
      </c>
      <c r="I15" s="49">
        <f t="shared" si="3"/>
        <v>0.3417645287563987</v>
      </c>
      <c r="J15" s="10">
        <f>IF(E15="Disk",0,23)</f>
        <v>23</v>
      </c>
      <c r="K15" s="47">
        <f t="shared" si="4"/>
        <v>30.811457498992457</v>
      </c>
      <c r="L15" s="7">
        <f t="shared" si="5"/>
        <v>19.188542501007543</v>
      </c>
      <c r="M15" s="38">
        <f t="shared" si="1"/>
        <v>42.18854250100755</v>
      </c>
    </row>
    <row r="16" spans="2:13" ht="12.75">
      <c r="B16" s="22">
        <v>9</v>
      </c>
      <c r="C16" s="23" t="s">
        <v>100</v>
      </c>
      <c r="D16" s="27">
        <v>78</v>
      </c>
      <c r="E16" s="25" t="s">
        <v>18</v>
      </c>
      <c r="F16" s="26">
        <v>40</v>
      </c>
      <c r="G16" s="15">
        <f t="shared" si="0"/>
        <v>4720</v>
      </c>
      <c r="H16" s="9">
        <f t="shared" si="2"/>
        <v>1399</v>
      </c>
      <c r="I16" s="49">
        <f t="shared" si="3"/>
        <v>0.4212586570310147</v>
      </c>
      <c r="J16" s="10">
        <f>IF(E16="Disk",0,22)</f>
        <v>22</v>
      </c>
      <c r="K16" s="47">
        <f t="shared" si="4"/>
        <v>34.20764441169931</v>
      </c>
      <c r="L16" s="7">
        <f t="shared" si="5"/>
        <v>15.792355588300687</v>
      </c>
      <c r="M16" s="38">
        <f t="shared" si="1"/>
        <v>37.79235558830069</v>
      </c>
    </row>
    <row r="17" spans="2:13" ht="12.75">
      <c r="B17" s="22">
        <v>10</v>
      </c>
      <c r="C17" s="23" t="s">
        <v>103</v>
      </c>
      <c r="D17" s="24">
        <v>78</v>
      </c>
      <c r="E17" s="23" t="s">
        <v>18</v>
      </c>
      <c r="F17" s="28">
        <v>44</v>
      </c>
      <c r="G17" s="15">
        <f t="shared" si="0"/>
        <v>4724</v>
      </c>
      <c r="H17" s="9">
        <f t="shared" si="2"/>
        <v>1403</v>
      </c>
      <c r="I17" s="49">
        <f t="shared" si="3"/>
        <v>0.4224631135200241</v>
      </c>
      <c r="J17" s="10">
        <f>IF(E17="Disk",0,21)</f>
        <v>21</v>
      </c>
      <c r="K17" s="47">
        <f t="shared" si="4"/>
        <v>34.25651250005951</v>
      </c>
      <c r="L17" s="7">
        <f t="shared" si="5"/>
        <v>15.743487499940493</v>
      </c>
      <c r="M17" s="38">
        <f t="shared" si="1"/>
        <v>36.74348749994049</v>
      </c>
    </row>
    <row r="18" spans="2:13" ht="12.75">
      <c r="B18" s="22">
        <v>11</v>
      </c>
      <c r="C18" s="23" t="s">
        <v>106</v>
      </c>
      <c r="D18" s="27">
        <v>85</v>
      </c>
      <c r="E18" s="23" t="s">
        <v>18</v>
      </c>
      <c r="F18" s="28">
        <v>8</v>
      </c>
      <c r="G18" s="15">
        <f t="shared" si="0"/>
        <v>5108</v>
      </c>
      <c r="H18" s="9">
        <f t="shared" si="2"/>
        <v>1787</v>
      </c>
      <c r="I18" s="49">
        <f t="shared" si="3"/>
        <v>0.5380909364649202</v>
      </c>
      <c r="J18" s="10">
        <f>IF(E18="Disk",0,20)</f>
        <v>20</v>
      </c>
      <c r="K18" s="47">
        <f t="shared" si="4"/>
        <v>38.66131200225737</v>
      </c>
      <c r="L18" s="7">
        <f t="shared" si="5"/>
        <v>11.338687997742632</v>
      </c>
      <c r="M18" s="38">
        <f t="shared" si="1"/>
        <v>31.338687997742632</v>
      </c>
    </row>
    <row r="19" spans="2:13" ht="12.75">
      <c r="B19" s="22">
        <v>12</v>
      </c>
      <c r="C19" s="23" t="s">
        <v>120</v>
      </c>
      <c r="D19" s="27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2">
        <v>13</v>
      </c>
      <c r="C20" s="23" t="s">
        <v>107</v>
      </c>
      <c r="D20" s="24"/>
      <c r="E20" s="25" t="s">
        <v>31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0</v>
      </c>
      <c r="K20" s="47">
        <f t="shared" si="4"/>
        <v>50</v>
      </c>
      <c r="L20" s="7">
        <f t="shared" si="5"/>
        <v>0</v>
      </c>
      <c r="M20" s="38">
        <f t="shared" si="1"/>
        <v>0</v>
      </c>
    </row>
    <row r="21" spans="2:13" ht="12.75">
      <c r="B21" s="22">
        <v>14</v>
      </c>
      <c r="C21" s="23" t="s">
        <v>34</v>
      </c>
      <c r="D21" s="27"/>
      <c r="E21" s="23" t="s">
        <v>31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0</v>
      </c>
      <c r="K21" s="47">
        <f t="shared" si="4"/>
        <v>50</v>
      </c>
      <c r="L21" s="7">
        <f t="shared" si="5"/>
        <v>0</v>
      </c>
      <c r="M21" s="38">
        <f t="shared" si="1"/>
        <v>0</v>
      </c>
    </row>
    <row r="22" spans="2:13" ht="12.75">
      <c r="B22" s="22">
        <v>15</v>
      </c>
      <c r="C22" s="23" t="s">
        <v>121</v>
      </c>
      <c r="D22" s="27"/>
      <c r="E22" s="23" t="s">
        <v>31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0</v>
      </c>
      <c r="K22" s="47">
        <f t="shared" si="4"/>
        <v>50</v>
      </c>
      <c r="L22" s="7">
        <f t="shared" si="5"/>
        <v>0</v>
      </c>
      <c r="M22" s="38">
        <f t="shared" si="1"/>
        <v>0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IF(I41&gt;0,SQRT(I41*1000)*5/3,50)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7"/>
  <sheetViews>
    <sheetView workbookViewId="0" topLeftCell="A1">
      <selection activeCell="B2" sqref="B2"/>
    </sheetView>
  </sheetViews>
  <sheetFormatPr defaultColWidth="11.421875" defaultRowHeight="12.75"/>
  <cols>
    <col min="1" max="1" width="0.13671875" style="0" customWidth="1"/>
    <col min="2" max="2" width="6.140625" style="0" customWidth="1"/>
    <col min="3" max="3" width="22.28125" style="0" bestFit="1" customWidth="1"/>
    <col min="4" max="4" width="4.28125" style="0" customWidth="1"/>
    <col min="5" max="5" width="0.71875" style="0" customWidth="1"/>
    <col min="6" max="6" width="4.7109375" style="0" customWidth="1"/>
    <col min="7" max="7" width="9.7109375" style="0" bestFit="1" customWidth="1"/>
    <col min="8" max="8" width="7.57421875" style="0" customWidth="1"/>
    <col min="9" max="9" width="7.8515625" style="0" bestFit="1" customWidth="1"/>
    <col min="10" max="10" width="10.7109375" style="0" customWidth="1"/>
    <col min="11" max="11" width="12.8515625" style="0" customWidth="1"/>
    <col min="12" max="12" width="9.57421875" style="0" customWidth="1"/>
    <col min="13" max="13" width="5.8515625" style="0" customWidth="1"/>
    <col min="14" max="14" width="0.13671875" style="0" customWidth="1"/>
  </cols>
  <sheetData>
    <row r="1" ht="5.25" customHeight="1"/>
    <row r="2" spans="2:3" ht="18">
      <c r="B2" s="4" t="s">
        <v>138</v>
      </c>
      <c r="C2" s="2"/>
    </row>
    <row r="3" spans="2:4" ht="12.75">
      <c r="B3" s="136" t="s">
        <v>123</v>
      </c>
      <c r="C3" s="136"/>
      <c r="D3" s="136"/>
    </row>
    <row r="4" spans="2:3" ht="12.75">
      <c r="B4" s="3" t="s">
        <v>26</v>
      </c>
      <c r="C4" s="1"/>
    </row>
    <row r="5" spans="2:3" ht="12.75">
      <c r="B5" s="3" t="s">
        <v>49</v>
      </c>
      <c r="C5" s="1"/>
    </row>
    <row r="6" ht="13.5" thickBot="1"/>
    <row r="7" spans="2:13" ht="13.5" thickBot="1">
      <c r="B7" s="40" t="s">
        <v>1</v>
      </c>
      <c r="C7" s="41" t="s">
        <v>0</v>
      </c>
      <c r="D7" s="51" t="s">
        <v>2</v>
      </c>
      <c r="E7" s="41"/>
      <c r="F7" s="45" t="s">
        <v>19</v>
      </c>
      <c r="G7" s="42" t="s">
        <v>20</v>
      </c>
      <c r="H7" s="43" t="s">
        <v>21</v>
      </c>
      <c r="I7" s="44" t="s">
        <v>22</v>
      </c>
      <c r="J7" s="43" t="s">
        <v>27</v>
      </c>
      <c r="K7" s="43" t="s">
        <v>23</v>
      </c>
      <c r="L7" s="43" t="s">
        <v>24</v>
      </c>
      <c r="M7" s="45" t="s">
        <v>25</v>
      </c>
    </row>
    <row r="8" spans="2:13" ht="12.75">
      <c r="B8" s="18">
        <v>1</v>
      </c>
      <c r="C8" s="19" t="s">
        <v>124</v>
      </c>
      <c r="D8" s="20">
        <v>77</v>
      </c>
      <c r="E8" s="19" t="s">
        <v>18</v>
      </c>
      <c r="F8" s="21">
        <v>14</v>
      </c>
      <c r="G8" s="5">
        <f aca="true" t="shared" si="0" ref="G8:G39">(D8*60)+F8</f>
        <v>4634</v>
      </c>
      <c r="H8" s="6"/>
      <c r="I8" s="12"/>
      <c r="J8" s="10">
        <f>IF(E8="Disk",0,50)</f>
        <v>50</v>
      </c>
      <c r="K8" s="46">
        <v>0</v>
      </c>
      <c r="L8" s="6">
        <v>50</v>
      </c>
      <c r="M8" s="37">
        <f aca="true" t="shared" si="1" ref="M8:M39">SUM(J8+L8)</f>
        <v>100</v>
      </c>
    </row>
    <row r="9" spans="2:13" ht="12.75">
      <c r="B9" s="22">
        <v>2</v>
      </c>
      <c r="C9" s="23" t="s">
        <v>125</v>
      </c>
      <c r="D9" s="24">
        <v>77</v>
      </c>
      <c r="E9" s="25" t="s">
        <v>18</v>
      </c>
      <c r="F9" s="26">
        <v>16</v>
      </c>
      <c r="G9" s="15">
        <f t="shared" si="0"/>
        <v>4636</v>
      </c>
      <c r="H9" s="9">
        <f aca="true" t="shared" si="2" ref="H9:H40">IF(G9&gt;0,G9-$G$8,0)</f>
        <v>2</v>
      </c>
      <c r="I9" s="49">
        <f aca="true" t="shared" si="3" ref="I9:I40">H9/$G$8</f>
        <v>0.00043159257660768235</v>
      </c>
      <c r="J9" s="10">
        <f>IF(E9="Disk",0,40)</f>
        <v>40</v>
      </c>
      <c r="K9" s="47">
        <f aca="true" t="shared" si="4" ref="K9:K40">IF(I9&gt;0,SQRT(I9*1000)*2,50)</f>
        <v>1.3139141168397306</v>
      </c>
      <c r="L9" s="7">
        <f aca="true" t="shared" si="5" ref="L9:L40">IF(K9&lt;50,(50-K9),0)</f>
        <v>48.68608588316027</v>
      </c>
      <c r="M9" s="38">
        <f t="shared" si="1"/>
        <v>88.68608588316027</v>
      </c>
    </row>
    <row r="10" spans="2:13" ht="12.75">
      <c r="B10" s="22">
        <v>3</v>
      </c>
      <c r="C10" s="23" t="s">
        <v>11</v>
      </c>
      <c r="D10" s="27">
        <v>78</v>
      </c>
      <c r="E10" s="23" t="s">
        <v>18</v>
      </c>
      <c r="F10" s="28">
        <v>14</v>
      </c>
      <c r="G10" s="15">
        <f t="shared" si="0"/>
        <v>4694</v>
      </c>
      <c r="H10" s="9">
        <f t="shared" si="2"/>
        <v>60</v>
      </c>
      <c r="I10" s="49">
        <f t="shared" si="3"/>
        <v>0.01294777729823047</v>
      </c>
      <c r="J10" s="10">
        <f>IF(E10="Disk",0,34)</f>
        <v>34</v>
      </c>
      <c r="K10" s="47">
        <f t="shared" si="4"/>
        <v>7.196604004175989</v>
      </c>
      <c r="L10" s="7">
        <f t="shared" si="5"/>
        <v>42.80339599582401</v>
      </c>
      <c r="M10" s="38">
        <f t="shared" si="1"/>
        <v>76.80339599582402</v>
      </c>
    </row>
    <row r="11" spans="2:13" ht="12.75">
      <c r="B11" s="22">
        <v>4</v>
      </c>
      <c r="C11" s="23" t="s">
        <v>82</v>
      </c>
      <c r="D11" s="27">
        <v>78</v>
      </c>
      <c r="E11" s="23" t="s">
        <v>18</v>
      </c>
      <c r="F11" s="28">
        <v>23</v>
      </c>
      <c r="G11" s="15">
        <f t="shared" si="0"/>
        <v>4703</v>
      </c>
      <c r="H11" s="9">
        <f t="shared" si="2"/>
        <v>69</v>
      </c>
      <c r="I11" s="49">
        <f t="shared" si="3"/>
        <v>0.014889943892965041</v>
      </c>
      <c r="J11" s="10">
        <f>IF(E11="Disk",0,31)</f>
        <v>31</v>
      </c>
      <c r="K11" s="47">
        <f t="shared" si="4"/>
        <v>7.717498012429946</v>
      </c>
      <c r="L11" s="7">
        <f t="shared" si="5"/>
        <v>42.28250198757006</v>
      </c>
      <c r="M11" s="38">
        <f t="shared" si="1"/>
        <v>73.28250198757006</v>
      </c>
    </row>
    <row r="12" spans="2:13" ht="12.75">
      <c r="B12" s="22">
        <v>5</v>
      </c>
      <c r="C12" s="23" t="s">
        <v>126</v>
      </c>
      <c r="D12" s="24">
        <v>78</v>
      </c>
      <c r="E12" s="25" t="s">
        <v>18</v>
      </c>
      <c r="F12" s="26">
        <v>25</v>
      </c>
      <c r="G12" s="15">
        <f t="shared" si="0"/>
        <v>4705</v>
      </c>
      <c r="H12" s="9">
        <f t="shared" si="2"/>
        <v>71</v>
      </c>
      <c r="I12" s="49">
        <f t="shared" si="3"/>
        <v>0.015321536469572723</v>
      </c>
      <c r="J12" s="10">
        <f>IF(E12="Disk",0,28)</f>
        <v>28</v>
      </c>
      <c r="K12" s="47">
        <f t="shared" si="4"/>
        <v>7.828546856108795</v>
      </c>
      <c r="L12" s="7">
        <f t="shared" si="5"/>
        <v>42.171453143891206</v>
      </c>
      <c r="M12" s="38">
        <f t="shared" si="1"/>
        <v>70.1714531438912</v>
      </c>
    </row>
    <row r="13" spans="2:13" ht="12.75">
      <c r="B13" s="22">
        <v>6</v>
      </c>
      <c r="C13" s="23" t="s">
        <v>8</v>
      </c>
      <c r="D13" s="27">
        <v>78</v>
      </c>
      <c r="E13" s="23" t="s">
        <v>18</v>
      </c>
      <c r="F13" s="28">
        <v>44</v>
      </c>
      <c r="G13" s="15">
        <f t="shared" si="0"/>
        <v>4724</v>
      </c>
      <c r="H13" s="9">
        <f t="shared" si="2"/>
        <v>90</v>
      </c>
      <c r="I13" s="49">
        <f t="shared" si="3"/>
        <v>0.019421665947345707</v>
      </c>
      <c r="J13" s="10">
        <f>IF(E13="Disk",0,26)</f>
        <v>26</v>
      </c>
      <c r="K13" s="47">
        <f t="shared" si="4"/>
        <v>8.814003845550717</v>
      </c>
      <c r="L13" s="7">
        <f t="shared" si="5"/>
        <v>41.185996154449285</v>
      </c>
      <c r="M13" s="38">
        <f t="shared" si="1"/>
        <v>67.18599615444928</v>
      </c>
    </row>
    <row r="14" spans="2:13" ht="12.75">
      <c r="B14" s="22">
        <v>7</v>
      </c>
      <c r="C14" s="29" t="s">
        <v>127</v>
      </c>
      <c r="D14" s="24">
        <v>78</v>
      </c>
      <c r="E14" s="25" t="s">
        <v>18</v>
      </c>
      <c r="F14" s="26">
        <v>50</v>
      </c>
      <c r="G14" s="15">
        <f t="shared" si="0"/>
        <v>4730</v>
      </c>
      <c r="H14" s="9">
        <f t="shared" si="2"/>
        <v>96</v>
      </c>
      <c r="I14" s="49">
        <f t="shared" si="3"/>
        <v>0.020716443677168753</v>
      </c>
      <c r="J14" s="10">
        <f>IF(E14="Disk",0,24)</f>
        <v>24</v>
      </c>
      <c r="K14" s="47">
        <f t="shared" si="4"/>
        <v>9.103064028593614</v>
      </c>
      <c r="L14" s="7">
        <f t="shared" si="5"/>
        <v>40.896935971406386</v>
      </c>
      <c r="M14" s="38">
        <f t="shared" si="1"/>
        <v>64.89693597140638</v>
      </c>
    </row>
    <row r="15" spans="2:13" ht="12.75">
      <c r="B15" s="22">
        <v>8</v>
      </c>
      <c r="C15" s="23" t="s">
        <v>12</v>
      </c>
      <c r="D15" s="27">
        <v>78</v>
      </c>
      <c r="E15" s="23" t="s">
        <v>18</v>
      </c>
      <c r="F15" s="28">
        <v>51</v>
      </c>
      <c r="G15" s="15">
        <f t="shared" si="0"/>
        <v>4731</v>
      </c>
      <c r="H15" s="9">
        <f t="shared" si="2"/>
        <v>97</v>
      </c>
      <c r="I15" s="49">
        <f t="shared" si="3"/>
        <v>0.020932239965472593</v>
      </c>
      <c r="J15" s="10">
        <f>IF(E15="Disk",0,23)</f>
        <v>23</v>
      </c>
      <c r="K15" s="47">
        <f t="shared" si="4"/>
        <v>9.150352991108615</v>
      </c>
      <c r="L15" s="7">
        <f t="shared" si="5"/>
        <v>40.84964700889138</v>
      </c>
      <c r="M15" s="38">
        <f t="shared" si="1"/>
        <v>63.84964700889138</v>
      </c>
    </row>
    <row r="16" spans="2:13" ht="12.75">
      <c r="B16" s="22">
        <v>9</v>
      </c>
      <c r="C16" s="23" t="s">
        <v>16</v>
      </c>
      <c r="D16" s="27">
        <v>78</v>
      </c>
      <c r="E16" s="25" t="s">
        <v>18</v>
      </c>
      <c r="F16" s="26">
        <v>54</v>
      </c>
      <c r="G16" s="15">
        <f t="shared" si="0"/>
        <v>4734</v>
      </c>
      <c r="H16" s="9">
        <f t="shared" si="2"/>
        <v>100</v>
      </c>
      <c r="I16" s="49">
        <f t="shared" si="3"/>
        <v>0.02157962883038412</v>
      </c>
      <c r="J16" s="10">
        <f>IF(E16="Disk",0,22)</f>
        <v>22</v>
      </c>
      <c r="K16" s="47">
        <f t="shared" si="4"/>
        <v>9.290775819141073</v>
      </c>
      <c r="L16" s="7">
        <f t="shared" si="5"/>
        <v>40.709224180858925</v>
      </c>
      <c r="M16" s="38">
        <f t="shared" si="1"/>
        <v>62.709224180858925</v>
      </c>
    </row>
    <row r="17" spans="2:13" ht="12.75">
      <c r="B17" s="22">
        <v>10</v>
      </c>
      <c r="C17" s="23" t="s">
        <v>128</v>
      </c>
      <c r="D17" s="24">
        <v>79</v>
      </c>
      <c r="E17" s="23" t="s">
        <v>18</v>
      </c>
      <c r="F17" s="28">
        <v>2</v>
      </c>
      <c r="G17" s="15">
        <f t="shared" si="0"/>
        <v>4742</v>
      </c>
      <c r="H17" s="9">
        <f t="shared" si="2"/>
        <v>108</v>
      </c>
      <c r="I17" s="49">
        <f t="shared" si="3"/>
        <v>0.02330599913681485</v>
      </c>
      <c r="J17" s="10">
        <f>IF(E17="Disk",0,21)</f>
        <v>21</v>
      </c>
      <c r="K17" s="47">
        <f t="shared" si="4"/>
        <v>9.655257456290816</v>
      </c>
      <c r="L17" s="7">
        <f t="shared" si="5"/>
        <v>40.34474254370919</v>
      </c>
      <c r="M17" s="38">
        <f t="shared" si="1"/>
        <v>61.34474254370919</v>
      </c>
    </row>
    <row r="18" spans="2:13" ht="12.75">
      <c r="B18" s="22">
        <v>11</v>
      </c>
      <c r="C18" s="23" t="s">
        <v>15</v>
      </c>
      <c r="D18" s="27">
        <v>88</v>
      </c>
      <c r="E18" s="23" t="s">
        <v>18</v>
      </c>
      <c r="F18" s="28">
        <v>3</v>
      </c>
      <c r="G18" s="15">
        <f t="shared" si="0"/>
        <v>5283</v>
      </c>
      <c r="H18" s="9">
        <f t="shared" si="2"/>
        <v>649</v>
      </c>
      <c r="I18" s="49">
        <f t="shared" si="3"/>
        <v>0.1400517911091929</v>
      </c>
      <c r="J18" s="10">
        <f>IF(E18="Disk",0,20)</f>
        <v>20</v>
      </c>
      <c r="K18" s="47">
        <f t="shared" si="4"/>
        <v>23.668695875285813</v>
      </c>
      <c r="L18" s="7">
        <f t="shared" si="5"/>
        <v>26.331304124714187</v>
      </c>
      <c r="M18" s="38">
        <f t="shared" si="1"/>
        <v>46.33130412471419</v>
      </c>
    </row>
    <row r="19" spans="2:13" ht="12.75">
      <c r="B19" s="22">
        <v>12</v>
      </c>
      <c r="C19" s="23" t="s">
        <v>129</v>
      </c>
      <c r="D19" s="27"/>
      <c r="E19" s="23" t="s">
        <v>31</v>
      </c>
      <c r="F19" s="28"/>
      <c r="G19" s="15">
        <f t="shared" si="0"/>
        <v>0</v>
      </c>
      <c r="H19" s="9">
        <f t="shared" si="2"/>
        <v>0</v>
      </c>
      <c r="I19" s="49">
        <f t="shared" si="3"/>
        <v>0</v>
      </c>
      <c r="J19" s="10">
        <f>IF(E19="Disk",0,19)</f>
        <v>0</v>
      </c>
      <c r="K19" s="47">
        <f t="shared" si="4"/>
        <v>50</v>
      </c>
      <c r="L19" s="7">
        <f t="shared" si="5"/>
        <v>0</v>
      </c>
      <c r="M19" s="38">
        <f t="shared" si="1"/>
        <v>0</v>
      </c>
    </row>
    <row r="20" spans="2:13" ht="12.75">
      <c r="B20" s="22">
        <v>13</v>
      </c>
      <c r="C20" s="23"/>
      <c r="D20" s="24"/>
      <c r="E20" s="25" t="s">
        <v>18</v>
      </c>
      <c r="F20" s="26"/>
      <c r="G20" s="15">
        <f t="shared" si="0"/>
        <v>0</v>
      </c>
      <c r="H20" s="9">
        <f t="shared" si="2"/>
        <v>0</v>
      </c>
      <c r="I20" s="49">
        <f t="shared" si="3"/>
        <v>0</v>
      </c>
      <c r="J20" s="10">
        <f>IF(E20="Disk",0,18)</f>
        <v>18</v>
      </c>
      <c r="K20" s="47">
        <f t="shared" si="4"/>
        <v>50</v>
      </c>
      <c r="L20" s="7">
        <f t="shared" si="5"/>
        <v>0</v>
      </c>
      <c r="M20" s="38">
        <f t="shared" si="1"/>
        <v>18</v>
      </c>
    </row>
    <row r="21" spans="2:13" ht="12.75">
      <c r="B21" s="22">
        <v>14</v>
      </c>
      <c r="C21" s="23"/>
      <c r="D21" s="27"/>
      <c r="E21" s="23" t="s">
        <v>18</v>
      </c>
      <c r="F21" s="28"/>
      <c r="G21" s="15">
        <f t="shared" si="0"/>
        <v>0</v>
      </c>
      <c r="H21" s="9">
        <f t="shared" si="2"/>
        <v>0</v>
      </c>
      <c r="I21" s="49">
        <f t="shared" si="3"/>
        <v>0</v>
      </c>
      <c r="J21" s="10">
        <f>IF(E21="Disk",0,17)</f>
        <v>17</v>
      </c>
      <c r="K21" s="47">
        <f t="shared" si="4"/>
        <v>50</v>
      </c>
      <c r="L21" s="7">
        <f t="shared" si="5"/>
        <v>0</v>
      </c>
      <c r="M21" s="38">
        <f t="shared" si="1"/>
        <v>17</v>
      </c>
    </row>
    <row r="22" spans="2:13" ht="12.75">
      <c r="B22" s="22">
        <v>15</v>
      </c>
      <c r="C22" s="23"/>
      <c r="D22" s="27"/>
      <c r="E22" s="23" t="s">
        <v>18</v>
      </c>
      <c r="F22" s="28"/>
      <c r="G22" s="15">
        <f t="shared" si="0"/>
        <v>0</v>
      </c>
      <c r="H22" s="9">
        <f t="shared" si="2"/>
        <v>0</v>
      </c>
      <c r="I22" s="49">
        <f t="shared" si="3"/>
        <v>0</v>
      </c>
      <c r="J22" s="10">
        <f>IF(E22="Disk",0,16)</f>
        <v>16</v>
      </c>
      <c r="K22" s="47">
        <f t="shared" si="4"/>
        <v>50</v>
      </c>
      <c r="L22" s="7">
        <f t="shared" si="5"/>
        <v>0</v>
      </c>
      <c r="M22" s="38">
        <f t="shared" si="1"/>
        <v>16</v>
      </c>
    </row>
    <row r="23" spans="2:13" ht="12.75">
      <c r="B23" s="22">
        <v>16</v>
      </c>
      <c r="C23" s="23"/>
      <c r="D23" s="27"/>
      <c r="E23" s="23" t="s">
        <v>18</v>
      </c>
      <c r="F23" s="28"/>
      <c r="G23" s="15">
        <f t="shared" si="0"/>
        <v>0</v>
      </c>
      <c r="H23" s="9">
        <f t="shared" si="2"/>
        <v>0</v>
      </c>
      <c r="I23" s="49">
        <f t="shared" si="3"/>
        <v>0</v>
      </c>
      <c r="J23" s="10">
        <f>IF(E23="Disk",0,15)</f>
        <v>15</v>
      </c>
      <c r="K23" s="47">
        <f t="shared" si="4"/>
        <v>50</v>
      </c>
      <c r="L23" s="7">
        <f t="shared" si="5"/>
        <v>0</v>
      </c>
      <c r="M23" s="38">
        <f t="shared" si="1"/>
        <v>15</v>
      </c>
    </row>
    <row r="24" spans="2:13" ht="12.75">
      <c r="B24" s="22">
        <v>17</v>
      </c>
      <c r="C24" s="23"/>
      <c r="D24" s="24"/>
      <c r="E24" s="25" t="s">
        <v>18</v>
      </c>
      <c r="F24" s="26"/>
      <c r="G24" s="15">
        <f t="shared" si="0"/>
        <v>0</v>
      </c>
      <c r="H24" s="9">
        <f t="shared" si="2"/>
        <v>0</v>
      </c>
      <c r="I24" s="49">
        <f t="shared" si="3"/>
        <v>0</v>
      </c>
      <c r="J24" s="10">
        <f>IF(E24="Disk",0,14)</f>
        <v>14</v>
      </c>
      <c r="K24" s="47">
        <f t="shared" si="4"/>
        <v>50</v>
      </c>
      <c r="L24" s="7">
        <f t="shared" si="5"/>
        <v>0</v>
      </c>
      <c r="M24" s="38">
        <f t="shared" si="1"/>
        <v>14</v>
      </c>
    </row>
    <row r="25" spans="2:13" ht="12.75">
      <c r="B25" s="22">
        <v>18</v>
      </c>
      <c r="C25" s="23"/>
      <c r="D25" s="27"/>
      <c r="E25" s="23" t="s">
        <v>18</v>
      </c>
      <c r="F25" s="28"/>
      <c r="G25" s="15">
        <f t="shared" si="0"/>
        <v>0</v>
      </c>
      <c r="H25" s="9">
        <f t="shared" si="2"/>
        <v>0</v>
      </c>
      <c r="I25" s="49">
        <f t="shared" si="3"/>
        <v>0</v>
      </c>
      <c r="J25" s="10">
        <f>IF(E25="Disk",0,13)</f>
        <v>13</v>
      </c>
      <c r="K25" s="47">
        <f t="shared" si="4"/>
        <v>50</v>
      </c>
      <c r="L25" s="7">
        <f t="shared" si="5"/>
        <v>0</v>
      </c>
      <c r="M25" s="38">
        <f t="shared" si="1"/>
        <v>13</v>
      </c>
    </row>
    <row r="26" spans="2:13" ht="12.75">
      <c r="B26" s="22">
        <v>19</v>
      </c>
      <c r="C26" s="23"/>
      <c r="D26" s="24"/>
      <c r="E26" s="25" t="s">
        <v>18</v>
      </c>
      <c r="F26" s="26"/>
      <c r="G26" s="15">
        <f t="shared" si="0"/>
        <v>0</v>
      </c>
      <c r="H26" s="9">
        <f t="shared" si="2"/>
        <v>0</v>
      </c>
      <c r="I26" s="49">
        <f t="shared" si="3"/>
        <v>0</v>
      </c>
      <c r="J26" s="10">
        <f>IF(E26="Disk",0,12)</f>
        <v>12</v>
      </c>
      <c r="K26" s="47">
        <f t="shared" si="4"/>
        <v>50</v>
      </c>
      <c r="L26" s="7">
        <f t="shared" si="5"/>
        <v>0</v>
      </c>
      <c r="M26" s="38">
        <f t="shared" si="1"/>
        <v>12</v>
      </c>
    </row>
    <row r="27" spans="2:13" ht="12.75">
      <c r="B27" s="22">
        <v>20</v>
      </c>
      <c r="C27" s="23"/>
      <c r="D27" s="27"/>
      <c r="E27" s="23" t="s">
        <v>18</v>
      </c>
      <c r="F27" s="28"/>
      <c r="G27" s="15">
        <f t="shared" si="0"/>
        <v>0</v>
      </c>
      <c r="H27" s="9">
        <f t="shared" si="2"/>
        <v>0</v>
      </c>
      <c r="I27" s="49">
        <f t="shared" si="3"/>
        <v>0</v>
      </c>
      <c r="J27" s="10">
        <f>IF(E27="Disk",0,11)</f>
        <v>11</v>
      </c>
      <c r="K27" s="47">
        <f t="shared" si="4"/>
        <v>50</v>
      </c>
      <c r="L27" s="7">
        <f t="shared" si="5"/>
        <v>0</v>
      </c>
      <c r="M27" s="38">
        <f t="shared" si="1"/>
        <v>11</v>
      </c>
    </row>
    <row r="28" spans="2:13" ht="12.75">
      <c r="B28" s="22">
        <v>21</v>
      </c>
      <c r="C28" s="23"/>
      <c r="D28" s="24"/>
      <c r="E28" s="25" t="s">
        <v>18</v>
      </c>
      <c r="F28" s="26"/>
      <c r="G28" s="15">
        <f t="shared" si="0"/>
        <v>0</v>
      </c>
      <c r="H28" s="9">
        <f t="shared" si="2"/>
        <v>0</v>
      </c>
      <c r="I28" s="49">
        <f t="shared" si="3"/>
        <v>0</v>
      </c>
      <c r="J28" s="10">
        <f>IF(E28="Disk",0,10)</f>
        <v>10</v>
      </c>
      <c r="K28" s="47">
        <f t="shared" si="4"/>
        <v>50</v>
      </c>
      <c r="L28" s="7">
        <f t="shared" si="5"/>
        <v>0</v>
      </c>
      <c r="M28" s="38">
        <f t="shared" si="1"/>
        <v>10</v>
      </c>
    </row>
    <row r="29" spans="2:13" ht="12.75">
      <c r="B29" s="22">
        <v>22</v>
      </c>
      <c r="C29" s="23"/>
      <c r="D29" s="27"/>
      <c r="E29" s="23" t="s">
        <v>18</v>
      </c>
      <c r="F29" s="28"/>
      <c r="G29" s="15">
        <f t="shared" si="0"/>
        <v>0</v>
      </c>
      <c r="H29" s="9">
        <f t="shared" si="2"/>
        <v>0</v>
      </c>
      <c r="I29" s="49">
        <f t="shared" si="3"/>
        <v>0</v>
      </c>
      <c r="J29" s="10">
        <f>IF(E29="Disk",0,9)</f>
        <v>9</v>
      </c>
      <c r="K29" s="47">
        <f t="shared" si="4"/>
        <v>50</v>
      </c>
      <c r="L29" s="7">
        <f t="shared" si="5"/>
        <v>0</v>
      </c>
      <c r="M29" s="38">
        <f t="shared" si="1"/>
        <v>9</v>
      </c>
    </row>
    <row r="30" spans="2:13" ht="12.75">
      <c r="B30" s="22">
        <v>23</v>
      </c>
      <c r="C30" s="23"/>
      <c r="D30" s="24"/>
      <c r="E30" s="25" t="s">
        <v>18</v>
      </c>
      <c r="F30" s="26"/>
      <c r="G30" s="15">
        <f t="shared" si="0"/>
        <v>0</v>
      </c>
      <c r="H30" s="9">
        <f t="shared" si="2"/>
        <v>0</v>
      </c>
      <c r="I30" s="49">
        <f t="shared" si="3"/>
        <v>0</v>
      </c>
      <c r="J30" s="10">
        <f>IF(E30="Disk",0,8)</f>
        <v>8</v>
      </c>
      <c r="K30" s="47">
        <f t="shared" si="4"/>
        <v>50</v>
      </c>
      <c r="L30" s="7">
        <f t="shared" si="5"/>
        <v>0</v>
      </c>
      <c r="M30" s="38">
        <f t="shared" si="1"/>
        <v>8</v>
      </c>
    </row>
    <row r="31" spans="2:13" ht="12.75">
      <c r="B31" s="22">
        <v>24</v>
      </c>
      <c r="C31" s="23"/>
      <c r="D31" s="27"/>
      <c r="E31" s="23" t="s">
        <v>18</v>
      </c>
      <c r="F31" s="28"/>
      <c r="G31" s="15">
        <f t="shared" si="0"/>
        <v>0</v>
      </c>
      <c r="H31" s="9">
        <f t="shared" si="2"/>
        <v>0</v>
      </c>
      <c r="I31" s="49">
        <f t="shared" si="3"/>
        <v>0</v>
      </c>
      <c r="J31" s="10">
        <f>IF(E31="Disk",0,7)</f>
        <v>7</v>
      </c>
      <c r="K31" s="47">
        <f t="shared" si="4"/>
        <v>50</v>
      </c>
      <c r="L31" s="7">
        <f t="shared" si="5"/>
        <v>0</v>
      </c>
      <c r="M31" s="38">
        <f t="shared" si="1"/>
        <v>7</v>
      </c>
    </row>
    <row r="32" spans="2:13" ht="12.75">
      <c r="B32" s="22">
        <v>25</v>
      </c>
      <c r="C32" s="23"/>
      <c r="D32" s="24"/>
      <c r="E32" s="25" t="s">
        <v>18</v>
      </c>
      <c r="F32" s="26"/>
      <c r="G32" s="15">
        <f t="shared" si="0"/>
        <v>0</v>
      </c>
      <c r="H32" s="9">
        <f t="shared" si="2"/>
        <v>0</v>
      </c>
      <c r="I32" s="49">
        <f t="shared" si="3"/>
        <v>0</v>
      </c>
      <c r="J32" s="10">
        <f>IF(E32="Disk",0,6)</f>
        <v>6</v>
      </c>
      <c r="K32" s="47">
        <f t="shared" si="4"/>
        <v>50</v>
      </c>
      <c r="L32" s="7">
        <f t="shared" si="5"/>
        <v>0</v>
      </c>
      <c r="M32" s="38">
        <f t="shared" si="1"/>
        <v>6</v>
      </c>
    </row>
    <row r="33" spans="2:13" ht="12.75">
      <c r="B33" s="22">
        <v>26</v>
      </c>
      <c r="C33" s="23"/>
      <c r="D33" s="27"/>
      <c r="E33" s="23" t="s">
        <v>18</v>
      </c>
      <c r="F33" s="28"/>
      <c r="G33" s="15">
        <f t="shared" si="0"/>
        <v>0</v>
      </c>
      <c r="H33" s="9">
        <f t="shared" si="2"/>
        <v>0</v>
      </c>
      <c r="I33" s="49">
        <f t="shared" si="3"/>
        <v>0</v>
      </c>
      <c r="J33" s="10">
        <f>IF(E33="Disk",0,5)</f>
        <v>5</v>
      </c>
      <c r="K33" s="47">
        <f t="shared" si="4"/>
        <v>50</v>
      </c>
      <c r="L33" s="7">
        <f t="shared" si="5"/>
        <v>0</v>
      </c>
      <c r="M33" s="38">
        <f t="shared" si="1"/>
        <v>5</v>
      </c>
    </row>
    <row r="34" spans="2:13" ht="12.75">
      <c r="B34" s="22">
        <v>27</v>
      </c>
      <c r="C34" s="23"/>
      <c r="D34" s="24"/>
      <c r="E34" s="25" t="s">
        <v>18</v>
      </c>
      <c r="F34" s="26"/>
      <c r="G34" s="15">
        <f t="shared" si="0"/>
        <v>0</v>
      </c>
      <c r="H34" s="9">
        <f t="shared" si="2"/>
        <v>0</v>
      </c>
      <c r="I34" s="49">
        <f t="shared" si="3"/>
        <v>0</v>
      </c>
      <c r="J34" s="10">
        <f>IF(E34="Disk",0,4)</f>
        <v>4</v>
      </c>
      <c r="K34" s="47">
        <f t="shared" si="4"/>
        <v>50</v>
      </c>
      <c r="L34" s="7">
        <f t="shared" si="5"/>
        <v>0</v>
      </c>
      <c r="M34" s="38">
        <f t="shared" si="1"/>
        <v>4</v>
      </c>
    </row>
    <row r="35" spans="2:13" ht="12.75">
      <c r="B35" s="22">
        <v>28</v>
      </c>
      <c r="C35" s="23"/>
      <c r="D35" s="27"/>
      <c r="E35" s="23" t="s">
        <v>18</v>
      </c>
      <c r="F35" s="28"/>
      <c r="G35" s="15">
        <f t="shared" si="0"/>
        <v>0</v>
      </c>
      <c r="H35" s="9">
        <f t="shared" si="2"/>
        <v>0</v>
      </c>
      <c r="I35" s="49">
        <f t="shared" si="3"/>
        <v>0</v>
      </c>
      <c r="J35" s="10">
        <f>IF(E35="Disk",0,3)</f>
        <v>3</v>
      </c>
      <c r="K35" s="47">
        <f t="shared" si="4"/>
        <v>50</v>
      </c>
      <c r="L35" s="7">
        <f t="shared" si="5"/>
        <v>0</v>
      </c>
      <c r="M35" s="38">
        <f t="shared" si="1"/>
        <v>3</v>
      </c>
    </row>
    <row r="36" spans="2:13" ht="12.75">
      <c r="B36" s="22">
        <v>29</v>
      </c>
      <c r="C36" s="23"/>
      <c r="D36" s="24"/>
      <c r="E36" s="25" t="s">
        <v>18</v>
      </c>
      <c r="F36" s="26"/>
      <c r="G36" s="15">
        <f t="shared" si="0"/>
        <v>0</v>
      </c>
      <c r="H36" s="9">
        <f t="shared" si="2"/>
        <v>0</v>
      </c>
      <c r="I36" s="49">
        <f t="shared" si="3"/>
        <v>0</v>
      </c>
      <c r="J36" s="10">
        <f>IF(E36="Disk",0,2)</f>
        <v>2</v>
      </c>
      <c r="K36" s="47">
        <f t="shared" si="4"/>
        <v>50</v>
      </c>
      <c r="L36" s="7">
        <f t="shared" si="5"/>
        <v>0</v>
      </c>
      <c r="M36" s="38">
        <f t="shared" si="1"/>
        <v>2</v>
      </c>
    </row>
    <row r="37" spans="2:13" ht="12.75">
      <c r="B37" s="22">
        <v>30</v>
      </c>
      <c r="C37" s="23"/>
      <c r="D37" s="27"/>
      <c r="E37" s="23" t="s">
        <v>18</v>
      </c>
      <c r="F37" s="28"/>
      <c r="G37" s="15">
        <f t="shared" si="0"/>
        <v>0</v>
      </c>
      <c r="H37" s="9">
        <f t="shared" si="2"/>
        <v>0</v>
      </c>
      <c r="I37" s="49">
        <f t="shared" si="3"/>
        <v>0</v>
      </c>
      <c r="J37" s="10">
        <f>IF(E37="Disk",0,1)</f>
        <v>1</v>
      </c>
      <c r="K37" s="47">
        <f t="shared" si="4"/>
        <v>50</v>
      </c>
      <c r="L37" s="7">
        <f t="shared" si="5"/>
        <v>0</v>
      </c>
      <c r="M37" s="38">
        <f t="shared" si="1"/>
        <v>1</v>
      </c>
    </row>
    <row r="38" spans="2:13" ht="12.75">
      <c r="B38" s="22">
        <v>31</v>
      </c>
      <c r="C38" s="23"/>
      <c r="D38" s="24"/>
      <c r="E38" s="25" t="s">
        <v>18</v>
      </c>
      <c r="F38" s="26"/>
      <c r="G38" s="15">
        <f t="shared" si="0"/>
        <v>0</v>
      </c>
      <c r="H38" s="9">
        <f t="shared" si="2"/>
        <v>0</v>
      </c>
      <c r="I38" s="49">
        <f t="shared" si="3"/>
        <v>0</v>
      </c>
      <c r="J38" s="9">
        <v>0</v>
      </c>
      <c r="K38" s="47">
        <f t="shared" si="4"/>
        <v>50</v>
      </c>
      <c r="L38" s="7">
        <f t="shared" si="5"/>
        <v>0</v>
      </c>
      <c r="M38" s="38">
        <f t="shared" si="1"/>
        <v>0</v>
      </c>
    </row>
    <row r="39" spans="2:13" ht="12.75">
      <c r="B39" s="22">
        <v>32</v>
      </c>
      <c r="C39" s="23"/>
      <c r="D39" s="27"/>
      <c r="E39" s="23" t="s">
        <v>18</v>
      </c>
      <c r="F39" s="30"/>
      <c r="G39" s="15">
        <f t="shared" si="0"/>
        <v>0</v>
      </c>
      <c r="H39" s="9">
        <f t="shared" si="2"/>
        <v>0</v>
      </c>
      <c r="I39" s="49">
        <f t="shared" si="3"/>
        <v>0</v>
      </c>
      <c r="J39" s="9">
        <v>0</v>
      </c>
      <c r="K39" s="47">
        <f t="shared" si="4"/>
        <v>50</v>
      </c>
      <c r="L39" s="7">
        <f t="shared" si="5"/>
        <v>0</v>
      </c>
      <c r="M39" s="38">
        <f t="shared" si="1"/>
        <v>0</v>
      </c>
    </row>
    <row r="40" spans="2:13" ht="12.75">
      <c r="B40" s="22">
        <v>33</v>
      </c>
      <c r="C40" s="23"/>
      <c r="D40" s="24"/>
      <c r="E40" s="25" t="s">
        <v>18</v>
      </c>
      <c r="F40" s="31"/>
      <c r="G40" s="15">
        <f aca="true" t="shared" si="6" ref="G40:G57">(D40*60)+F40</f>
        <v>0</v>
      </c>
      <c r="H40" s="9">
        <f t="shared" si="2"/>
        <v>0</v>
      </c>
      <c r="I40" s="49">
        <f t="shared" si="3"/>
        <v>0</v>
      </c>
      <c r="J40" s="9">
        <v>0</v>
      </c>
      <c r="K40" s="47">
        <f t="shared" si="4"/>
        <v>50</v>
      </c>
      <c r="L40" s="7">
        <f t="shared" si="5"/>
        <v>0</v>
      </c>
      <c r="M40" s="38">
        <f aca="true" t="shared" si="7" ref="M40:M57">SUM(J40+L40)</f>
        <v>0</v>
      </c>
    </row>
    <row r="41" spans="2:13" ht="12.75">
      <c r="B41" s="22">
        <v>34</v>
      </c>
      <c r="C41" s="23"/>
      <c r="D41" s="27"/>
      <c r="E41" s="23" t="s">
        <v>18</v>
      </c>
      <c r="F41" s="30"/>
      <c r="G41" s="15">
        <f t="shared" si="6"/>
        <v>0</v>
      </c>
      <c r="H41" s="9">
        <f aca="true" t="shared" si="8" ref="H41:H57">IF(G41&gt;0,G41-$G$8,0)</f>
        <v>0</v>
      </c>
      <c r="I41" s="49">
        <f aca="true" t="shared" si="9" ref="I41:I57">H41/$G$8</f>
        <v>0</v>
      </c>
      <c r="J41" s="10">
        <v>0</v>
      </c>
      <c r="K41" s="47">
        <f aca="true" t="shared" si="10" ref="K41:K57">IF(I41&gt;0,SQRT(I41*1000)*2,50)</f>
        <v>50</v>
      </c>
      <c r="L41" s="7">
        <f aca="true" t="shared" si="11" ref="L41:L57">IF(K41&lt;50,(50-K41),0)</f>
        <v>0</v>
      </c>
      <c r="M41" s="38">
        <f t="shared" si="7"/>
        <v>0</v>
      </c>
    </row>
    <row r="42" spans="2:13" ht="12.75">
      <c r="B42" s="22">
        <v>35</v>
      </c>
      <c r="C42" s="23"/>
      <c r="D42" s="24"/>
      <c r="E42" s="25" t="s">
        <v>18</v>
      </c>
      <c r="F42" s="31"/>
      <c r="G42" s="15">
        <f t="shared" si="6"/>
        <v>0</v>
      </c>
      <c r="H42" s="9">
        <f t="shared" si="8"/>
        <v>0</v>
      </c>
      <c r="I42" s="49">
        <f t="shared" si="9"/>
        <v>0</v>
      </c>
      <c r="J42" s="10">
        <v>0</v>
      </c>
      <c r="K42" s="47">
        <f t="shared" si="10"/>
        <v>50</v>
      </c>
      <c r="L42" s="7">
        <f t="shared" si="11"/>
        <v>0</v>
      </c>
      <c r="M42" s="38">
        <f t="shared" si="7"/>
        <v>0</v>
      </c>
    </row>
    <row r="43" spans="2:13" ht="12.75">
      <c r="B43" s="22">
        <v>36</v>
      </c>
      <c r="C43" s="23"/>
      <c r="D43" s="27"/>
      <c r="E43" s="23" t="s">
        <v>18</v>
      </c>
      <c r="F43" s="30"/>
      <c r="G43" s="15">
        <f t="shared" si="6"/>
        <v>0</v>
      </c>
      <c r="H43" s="9">
        <f t="shared" si="8"/>
        <v>0</v>
      </c>
      <c r="I43" s="49">
        <f t="shared" si="9"/>
        <v>0</v>
      </c>
      <c r="J43" s="10">
        <v>0</v>
      </c>
      <c r="K43" s="47">
        <f t="shared" si="10"/>
        <v>50</v>
      </c>
      <c r="L43" s="7">
        <f t="shared" si="11"/>
        <v>0</v>
      </c>
      <c r="M43" s="38">
        <f t="shared" si="7"/>
        <v>0</v>
      </c>
    </row>
    <row r="44" spans="2:13" ht="12.75">
      <c r="B44" s="22">
        <v>37</v>
      </c>
      <c r="C44" s="23"/>
      <c r="D44" s="24"/>
      <c r="E44" s="25" t="s">
        <v>18</v>
      </c>
      <c r="F44" s="31"/>
      <c r="G44" s="15">
        <f t="shared" si="6"/>
        <v>0</v>
      </c>
      <c r="H44" s="9">
        <f t="shared" si="8"/>
        <v>0</v>
      </c>
      <c r="I44" s="49">
        <f t="shared" si="9"/>
        <v>0</v>
      </c>
      <c r="J44" s="9">
        <v>0</v>
      </c>
      <c r="K44" s="47">
        <f t="shared" si="10"/>
        <v>50</v>
      </c>
      <c r="L44" s="7">
        <f t="shared" si="11"/>
        <v>0</v>
      </c>
      <c r="M44" s="38">
        <f t="shared" si="7"/>
        <v>0</v>
      </c>
    </row>
    <row r="45" spans="2:13" ht="12.75">
      <c r="B45" s="22">
        <v>38</v>
      </c>
      <c r="C45" s="23"/>
      <c r="D45" s="27"/>
      <c r="E45" s="23" t="s">
        <v>18</v>
      </c>
      <c r="F45" s="30"/>
      <c r="G45" s="15">
        <f t="shared" si="6"/>
        <v>0</v>
      </c>
      <c r="H45" s="9">
        <f t="shared" si="8"/>
        <v>0</v>
      </c>
      <c r="I45" s="49">
        <f t="shared" si="9"/>
        <v>0</v>
      </c>
      <c r="J45" s="9">
        <v>0</v>
      </c>
      <c r="K45" s="47">
        <f t="shared" si="10"/>
        <v>50</v>
      </c>
      <c r="L45" s="7">
        <f t="shared" si="11"/>
        <v>0</v>
      </c>
      <c r="M45" s="38">
        <f t="shared" si="7"/>
        <v>0</v>
      </c>
    </row>
    <row r="46" spans="2:13" ht="12.75">
      <c r="B46" s="22">
        <v>39</v>
      </c>
      <c r="C46" s="23"/>
      <c r="D46" s="24"/>
      <c r="E46" s="25" t="s">
        <v>18</v>
      </c>
      <c r="F46" s="31"/>
      <c r="G46" s="15">
        <f t="shared" si="6"/>
        <v>0</v>
      </c>
      <c r="H46" s="9">
        <f t="shared" si="8"/>
        <v>0</v>
      </c>
      <c r="I46" s="49">
        <f t="shared" si="9"/>
        <v>0</v>
      </c>
      <c r="J46" s="9">
        <v>0</v>
      </c>
      <c r="K46" s="47">
        <f t="shared" si="10"/>
        <v>50</v>
      </c>
      <c r="L46" s="7">
        <f t="shared" si="11"/>
        <v>0</v>
      </c>
      <c r="M46" s="38">
        <f t="shared" si="7"/>
        <v>0</v>
      </c>
    </row>
    <row r="47" spans="2:13" ht="12.75">
      <c r="B47" s="22">
        <v>40</v>
      </c>
      <c r="C47" s="23"/>
      <c r="D47" s="27"/>
      <c r="E47" s="23" t="s">
        <v>18</v>
      </c>
      <c r="F47" s="30"/>
      <c r="G47" s="15">
        <f t="shared" si="6"/>
        <v>0</v>
      </c>
      <c r="H47" s="9">
        <f t="shared" si="8"/>
        <v>0</v>
      </c>
      <c r="I47" s="49">
        <f t="shared" si="9"/>
        <v>0</v>
      </c>
      <c r="J47" s="9">
        <v>0</v>
      </c>
      <c r="K47" s="47">
        <f t="shared" si="10"/>
        <v>50</v>
      </c>
      <c r="L47" s="7">
        <f t="shared" si="11"/>
        <v>0</v>
      </c>
      <c r="M47" s="38">
        <f t="shared" si="7"/>
        <v>0</v>
      </c>
    </row>
    <row r="48" spans="2:13" ht="12.75">
      <c r="B48" s="22">
        <v>41</v>
      </c>
      <c r="C48" s="23"/>
      <c r="D48" s="24"/>
      <c r="E48" s="25" t="s">
        <v>18</v>
      </c>
      <c r="F48" s="31"/>
      <c r="G48" s="15">
        <f t="shared" si="6"/>
        <v>0</v>
      </c>
      <c r="H48" s="9">
        <f t="shared" si="8"/>
        <v>0</v>
      </c>
      <c r="I48" s="49">
        <f t="shared" si="9"/>
        <v>0</v>
      </c>
      <c r="J48" s="9">
        <v>0</v>
      </c>
      <c r="K48" s="47">
        <f t="shared" si="10"/>
        <v>50</v>
      </c>
      <c r="L48" s="7">
        <f t="shared" si="11"/>
        <v>0</v>
      </c>
      <c r="M48" s="38">
        <f t="shared" si="7"/>
        <v>0</v>
      </c>
    </row>
    <row r="49" spans="2:13" ht="12.75">
      <c r="B49" s="22">
        <v>42</v>
      </c>
      <c r="C49" s="23"/>
      <c r="D49" s="27"/>
      <c r="E49" s="23" t="s">
        <v>18</v>
      </c>
      <c r="F49" s="30"/>
      <c r="G49" s="15">
        <f t="shared" si="6"/>
        <v>0</v>
      </c>
      <c r="H49" s="9">
        <f t="shared" si="8"/>
        <v>0</v>
      </c>
      <c r="I49" s="49">
        <f t="shared" si="9"/>
        <v>0</v>
      </c>
      <c r="J49" s="9">
        <v>0</v>
      </c>
      <c r="K49" s="47">
        <f t="shared" si="10"/>
        <v>50</v>
      </c>
      <c r="L49" s="7">
        <f t="shared" si="11"/>
        <v>0</v>
      </c>
      <c r="M49" s="38">
        <f t="shared" si="7"/>
        <v>0</v>
      </c>
    </row>
    <row r="50" spans="2:13" ht="12.75">
      <c r="B50" s="22">
        <v>43</v>
      </c>
      <c r="C50" s="23"/>
      <c r="D50" s="24"/>
      <c r="E50" s="25" t="s">
        <v>18</v>
      </c>
      <c r="F50" s="31"/>
      <c r="G50" s="15">
        <f t="shared" si="6"/>
        <v>0</v>
      </c>
      <c r="H50" s="9">
        <f t="shared" si="8"/>
        <v>0</v>
      </c>
      <c r="I50" s="49">
        <f t="shared" si="9"/>
        <v>0</v>
      </c>
      <c r="J50" s="9">
        <v>0</v>
      </c>
      <c r="K50" s="47">
        <f t="shared" si="10"/>
        <v>50</v>
      </c>
      <c r="L50" s="7">
        <f t="shared" si="11"/>
        <v>0</v>
      </c>
      <c r="M50" s="38">
        <f t="shared" si="7"/>
        <v>0</v>
      </c>
    </row>
    <row r="51" spans="2:13" ht="12.75">
      <c r="B51" s="22">
        <v>44</v>
      </c>
      <c r="C51" s="23"/>
      <c r="D51" s="27"/>
      <c r="E51" s="23" t="s">
        <v>18</v>
      </c>
      <c r="F51" s="30"/>
      <c r="G51" s="15">
        <f t="shared" si="6"/>
        <v>0</v>
      </c>
      <c r="H51" s="9">
        <f t="shared" si="8"/>
        <v>0</v>
      </c>
      <c r="I51" s="49">
        <f t="shared" si="9"/>
        <v>0</v>
      </c>
      <c r="J51" s="9">
        <v>0</v>
      </c>
      <c r="K51" s="47">
        <f t="shared" si="10"/>
        <v>50</v>
      </c>
      <c r="L51" s="7">
        <f t="shared" si="11"/>
        <v>0</v>
      </c>
      <c r="M51" s="38">
        <f t="shared" si="7"/>
        <v>0</v>
      </c>
    </row>
    <row r="52" spans="2:13" ht="12.75">
      <c r="B52" s="22">
        <v>45</v>
      </c>
      <c r="C52" s="23"/>
      <c r="D52" s="24"/>
      <c r="E52" s="25" t="s">
        <v>18</v>
      </c>
      <c r="F52" s="31"/>
      <c r="G52" s="15">
        <f t="shared" si="6"/>
        <v>0</v>
      </c>
      <c r="H52" s="9">
        <f t="shared" si="8"/>
        <v>0</v>
      </c>
      <c r="I52" s="49">
        <f t="shared" si="9"/>
        <v>0</v>
      </c>
      <c r="J52" s="9">
        <v>0</v>
      </c>
      <c r="K52" s="47">
        <f t="shared" si="10"/>
        <v>50</v>
      </c>
      <c r="L52" s="7">
        <f t="shared" si="11"/>
        <v>0</v>
      </c>
      <c r="M52" s="38">
        <f t="shared" si="7"/>
        <v>0</v>
      </c>
    </row>
    <row r="53" spans="2:13" ht="12.75">
      <c r="B53" s="22">
        <v>46</v>
      </c>
      <c r="C53" s="23"/>
      <c r="D53" s="27"/>
      <c r="E53" s="23" t="s">
        <v>18</v>
      </c>
      <c r="F53" s="30"/>
      <c r="G53" s="15">
        <f t="shared" si="6"/>
        <v>0</v>
      </c>
      <c r="H53" s="9">
        <f t="shared" si="8"/>
        <v>0</v>
      </c>
      <c r="I53" s="49">
        <f t="shared" si="9"/>
        <v>0</v>
      </c>
      <c r="J53" s="9">
        <v>0</v>
      </c>
      <c r="K53" s="47">
        <f t="shared" si="10"/>
        <v>50</v>
      </c>
      <c r="L53" s="7">
        <f t="shared" si="11"/>
        <v>0</v>
      </c>
      <c r="M53" s="38">
        <f t="shared" si="7"/>
        <v>0</v>
      </c>
    </row>
    <row r="54" spans="2:13" ht="12.75">
      <c r="B54" s="22">
        <v>47</v>
      </c>
      <c r="C54" s="23"/>
      <c r="D54" s="20"/>
      <c r="E54" s="19" t="s">
        <v>18</v>
      </c>
      <c r="F54" s="17"/>
      <c r="G54" s="15">
        <f t="shared" si="6"/>
        <v>0</v>
      </c>
      <c r="H54" s="9">
        <f t="shared" si="8"/>
        <v>0</v>
      </c>
      <c r="I54" s="49">
        <f t="shared" si="9"/>
        <v>0</v>
      </c>
      <c r="J54" s="9">
        <v>0</v>
      </c>
      <c r="K54" s="47">
        <f t="shared" si="10"/>
        <v>50</v>
      </c>
      <c r="L54" s="7">
        <f t="shared" si="11"/>
        <v>0</v>
      </c>
      <c r="M54" s="38">
        <f t="shared" si="7"/>
        <v>0</v>
      </c>
    </row>
    <row r="55" spans="2:13" ht="12.75">
      <c r="B55" s="22">
        <v>48</v>
      </c>
      <c r="C55" s="23"/>
      <c r="D55" s="20"/>
      <c r="E55" s="19" t="s">
        <v>18</v>
      </c>
      <c r="F55" s="17"/>
      <c r="G55" s="15">
        <f t="shared" si="6"/>
        <v>0</v>
      </c>
      <c r="H55" s="9">
        <f t="shared" si="8"/>
        <v>0</v>
      </c>
      <c r="I55" s="49">
        <f t="shared" si="9"/>
        <v>0</v>
      </c>
      <c r="J55" s="9">
        <v>0</v>
      </c>
      <c r="K55" s="47">
        <f t="shared" si="10"/>
        <v>50</v>
      </c>
      <c r="L55" s="7">
        <f t="shared" si="11"/>
        <v>0</v>
      </c>
      <c r="M55" s="38">
        <f t="shared" si="7"/>
        <v>0</v>
      </c>
    </row>
    <row r="56" spans="2:13" ht="12.75">
      <c r="B56" s="22">
        <v>49</v>
      </c>
      <c r="C56" s="23"/>
      <c r="D56" s="20"/>
      <c r="E56" s="19" t="s">
        <v>18</v>
      </c>
      <c r="F56" s="17"/>
      <c r="G56" s="15">
        <f t="shared" si="6"/>
        <v>0</v>
      </c>
      <c r="H56" s="9">
        <f t="shared" si="8"/>
        <v>0</v>
      </c>
      <c r="I56" s="49">
        <f t="shared" si="9"/>
        <v>0</v>
      </c>
      <c r="J56" s="9">
        <v>0</v>
      </c>
      <c r="K56" s="47">
        <f t="shared" si="10"/>
        <v>50</v>
      </c>
      <c r="L56" s="7">
        <f t="shared" si="11"/>
        <v>0</v>
      </c>
      <c r="M56" s="38">
        <f t="shared" si="7"/>
        <v>0</v>
      </c>
    </row>
    <row r="57" spans="2:13" ht="13.5" thickBot="1">
      <c r="B57" s="32">
        <v>50</v>
      </c>
      <c r="C57" s="33"/>
      <c r="D57" s="34"/>
      <c r="E57" s="35" t="s">
        <v>18</v>
      </c>
      <c r="F57" s="36"/>
      <c r="G57" s="16">
        <f t="shared" si="6"/>
        <v>0</v>
      </c>
      <c r="H57" s="11">
        <f t="shared" si="8"/>
        <v>0</v>
      </c>
      <c r="I57" s="50">
        <f t="shared" si="9"/>
        <v>0</v>
      </c>
      <c r="J57" s="11">
        <v>0</v>
      </c>
      <c r="K57" s="48">
        <f t="shared" si="10"/>
        <v>50</v>
      </c>
      <c r="L57" s="8">
        <f t="shared" si="11"/>
        <v>0</v>
      </c>
      <c r="M57" s="39">
        <f t="shared" si="7"/>
        <v>0</v>
      </c>
    </row>
  </sheetData>
  <mergeCells count="1">
    <mergeCell ref="B3:D3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Olav Lundanes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Lundanes</dc:creator>
  <cp:keywords/>
  <dc:description/>
  <cp:lastModifiedBy>Olav Lundanes</cp:lastModifiedBy>
  <cp:lastPrinted>2008-11-07T12:57:32Z</cp:lastPrinted>
  <dcterms:created xsi:type="dcterms:W3CDTF">2008-11-06T15:43:11Z</dcterms:created>
  <dcterms:modified xsi:type="dcterms:W3CDTF">2009-04-01T14:28:05Z</dcterms:modified>
  <cp:category/>
  <cp:version/>
  <cp:contentType/>
  <cp:contentStatus/>
</cp:coreProperties>
</file>